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5880" windowWidth="19236" windowHeight="5820" activeTab="9"/>
  </bookViews>
  <sheets>
    <sheet name="statistika souhrn" sheetId="5" r:id="rId1"/>
    <sheet name="1-9_2018" sheetId="13" state="hidden" r:id="rId2"/>
    <sheet name="1-6_2018" sheetId="10" state="hidden" r:id="rId3"/>
    <sheet name="1-3_2018" sheetId="9" state="hidden" r:id="rId4"/>
    <sheet name="2017" sheetId="6" state="hidden" r:id="rId5"/>
    <sheet name="2016" sheetId="7" state="hidden" r:id="rId6"/>
    <sheet name="2015" sheetId="8" state="hidden" r:id="rId7"/>
    <sheet name="Rozvaha" sheetId="2" r:id="rId8"/>
    <sheet name="Výsledovka" sheetId="3" r:id="rId9"/>
    <sheet name="Pohledávky, Závazky" sheetId="4" r:id="rId10"/>
    <sheet name="Pohledávky, Závazky dle ODÚ" sheetId="11" state="hidden" r:id="rId11"/>
    <sheet name="List1" sheetId="12" state="hidden" r:id="rId12"/>
  </sheets>
  <calcPr calcId="145621"/>
</workbook>
</file>

<file path=xl/calcChain.xml><?xml version="1.0" encoding="utf-8"?>
<calcChain xmlns="http://schemas.openxmlformats.org/spreadsheetml/2006/main">
  <c r="H13" i="5" l="1"/>
  <c r="H11" i="5"/>
  <c r="H12" i="5"/>
  <c r="C61" i="13"/>
  <c r="H19" i="5"/>
  <c r="H21" i="5"/>
  <c r="H20" i="5"/>
  <c r="H18" i="5"/>
  <c r="H17" i="5"/>
  <c r="H16" i="5"/>
  <c r="H15" i="5"/>
  <c r="J60" i="13"/>
  <c r="I60" i="13"/>
  <c r="G17" i="4" l="1"/>
  <c r="G3" i="4"/>
  <c r="F3" i="4"/>
  <c r="I139" i="2"/>
  <c r="I87" i="2"/>
  <c r="G13" i="4" l="1"/>
  <c r="G4" i="4"/>
  <c r="G14" i="4"/>
  <c r="G16" i="4"/>
  <c r="G15" i="5" l="1"/>
  <c r="E3" i="4" l="1"/>
  <c r="D3" i="4"/>
  <c r="F17" i="4" l="1"/>
  <c r="H51" i="2"/>
  <c r="F14" i="4"/>
  <c r="E14" i="4"/>
  <c r="G73" i="3" l="1"/>
  <c r="G67" i="3"/>
  <c r="G52" i="3"/>
  <c r="G48" i="3"/>
  <c r="G42" i="3"/>
  <c r="G4" i="3"/>
  <c r="H115" i="2"/>
  <c r="H109" i="2"/>
  <c r="F16" i="4" s="1"/>
  <c r="H107" i="2"/>
  <c r="H102" i="2"/>
  <c r="H96" i="2"/>
  <c r="H89" i="2"/>
  <c r="H71" i="2"/>
  <c r="H40" i="2"/>
  <c r="H33" i="2"/>
  <c r="F4" i="4" s="1"/>
  <c r="H27" i="2"/>
  <c r="H16" i="2"/>
  <c r="H6" i="2"/>
  <c r="H5" i="2" l="1"/>
  <c r="H106" i="2"/>
  <c r="H88" i="2"/>
  <c r="G51" i="3"/>
  <c r="G3" i="3"/>
  <c r="H39" i="2"/>
  <c r="G13" i="5"/>
  <c r="G11" i="5"/>
  <c r="J60" i="10"/>
  <c r="I60" i="10"/>
  <c r="G12" i="5"/>
  <c r="C60" i="10"/>
  <c r="H82" i="2" l="1"/>
  <c r="G76" i="3"/>
  <c r="H138" i="2"/>
  <c r="H139" i="2" s="1"/>
  <c r="G19" i="5"/>
  <c r="G21" i="5" l="1"/>
  <c r="G20" i="5"/>
  <c r="G18" i="5"/>
  <c r="G17" i="5"/>
  <c r="G16" i="5"/>
  <c r="E17" i="4" l="1"/>
  <c r="C17" i="4"/>
  <c r="D17" i="4"/>
  <c r="I61" i="9" l="1"/>
  <c r="I62" i="9" s="1"/>
  <c r="F11" i="5" s="1"/>
  <c r="F141" i="9"/>
  <c r="J62" i="9"/>
  <c r="F13" i="5" s="1"/>
  <c r="C61" i="9" l="1"/>
  <c r="F12" i="5" s="1"/>
  <c r="F19" i="5"/>
  <c r="F21" i="5"/>
  <c r="F20" i="5"/>
  <c r="F18" i="5"/>
  <c r="F17" i="5"/>
  <c r="F16" i="5"/>
  <c r="F73" i="3" l="1"/>
  <c r="F67" i="3"/>
  <c r="F52" i="3"/>
  <c r="F48" i="3"/>
  <c r="F42" i="3"/>
  <c r="F4" i="3"/>
  <c r="G115" i="2"/>
  <c r="G109" i="2"/>
  <c r="G107" i="2"/>
  <c r="G102" i="2"/>
  <c r="G96" i="2"/>
  <c r="G89" i="2"/>
  <c r="G71" i="2"/>
  <c r="G51" i="2"/>
  <c r="G40" i="2"/>
  <c r="G33" i="2"/>
  <c r="E4" i="4" s="1"/>
  <c r="G27" i="2"/>
  <c r="G16" i="2"/>
  <c r="G6" i="2"/>
  <c r="F51" i="3" l="1"/>
  <c r="F3" i="3"/>
  <c r="F76" i="3" s="1"/>
  <c r="G88" i="2"/>
  <c r="G5" i="2"/>
  <c r="G106" i="2"/>
  <c r="G39" i="2"/>
  <c r="G138" i="2" l="1"/>
  <c r="G82" i="2"/>
  <c r="G139" i="2" l="1"/>
  <c r="K182" i="8"/>
  <c r="C114" i="8"/>
  <c r="F78" i="8"/>
  <c r="E77" i="8"/>
  <c r="E78" i="8" s="1"/>
  <c r="C11" i="5" s="1"/>
  <c r="K122" i="7"/>
  <c r="E77" i="7" s="1"/>
  <c r="E78" i="7" s="1"/>
  <c r="D11" i="5" s="1"/>
  <c r="C116" i="7"/>
  <c r="D12" i="5" s="1"/>
  <c r="F78" i="7"/>
  <c r="D13" i="5" s="1"/>
  <c r="K120" i="6"/>
  <c r="C115" i="6"/>
  <c r="E12" i="5" s="1"/>
  <c r="F78" i="6"/>
  <c r="E77" i="6"/>
  <c r="E78" i="6" s="1"/>
  <c r="E11" i="5" s="1"/>
  <c r="C21" i="5"/>
  <c r="D21" i="5"/>
  <c r="E21" i="5"/>
  <c r="C20" i="5"/>
  <c r="D20" i="5"/>
  <c r="E20" i="5"/>
  <c r="C19" i="5"/>
  <c r="D19" i="5"/>
  <c r="E19" i="5"/>
  <c r="C18" i="5"/>
  <c r="D18" i="5"/>
  <c r="E18" i="5"/>
  <c r="C17" i="5"/>
  <c r="D17" i="5"/>
  <c r="E17" i="5"/>
  <c r="C16" i="5"/>
  <c r="D16" i="5"/>
  <c r="E16" i="5"/>
  <c r="C15" i="5"/>
  <c r="D15" i="5"/>
  <c r="E15" i="5"/>
  <c r="C13" i="5"/>
  <c r="E13" i="5"/>
  <c r="C12" i="5"/>
  <c r="D115" i="2" l="1"/>
  <c r="D109" i="2"/>
  <c r="D107" i="2"/>
  <c r="D102" i="2"/>
  <c r="D96" i="2"/>
  <c r="D89" i="2"/>
  <c r="D71" i="2"/>
  <c r="D51" i="2"/>
  <c r="D40" i="2"/>
  <c r="D33" i="2"/>
  <c r="D27" i="2"/>
  <c r="D16" i="2"/>
  <c r="D6" i="2"/>
  <c r="D73" i="3"/>
  <c r="D67" i="3"/>
  <c r="D52" i="3"/>
  <c r="D48" i="3"/>
  <c r="D42" i="3"/>
  <c r="D4" i="3"/>
  <c r="C73" i="3"/>
  <c r="C67" i="3"/>
  <c r="C52" i="3"/>
  <c r="C48" i="3"/>
  <c r="C42" i="3"/>
  <c r="C4" i="3"/>
  <c r="E6" i="2"/>
  <c r="D3" i="3" l="1"/>
  <c r="C51" i="3"/>
  <c r="D88" i="2"/>
  <c r="C3" i="3"/>
  <c r="C76" i="3" s="1"/>
  <c r="C79" i="3" s="1"/>
  <c r="D51" i="3"/>
  <c r="D39" i="2"/>
  <c r="D106" i="2"/>
  <c r="D5" i="2"/>
  <c r="D76" i="3" l="1"/>
  <c r="D82" i="2"/>
  <c r="D138" i="2"/>
  <c r="E115" i="2"/>
  <c r="E109" i="2"/>
  <c r="E107" i="2"/>
  <c r="E102" i="2"/>
  <c r="E96" i="2"/>
  <c r="E89" i="2"/>
  <c r="E16" i="2"/>
  <c r="E27" i="2"/>
  <c r="E33" i="2"/>
  <c r="C4" i="4" s="1"/>
  <c r="E40" i="2"/>
  <c r="E51" i="2"/>
  <c r="E71" i="2"/>
  <c r="D140" i="2" l="1"/>
  <c r="D139" i="2"/>
  <c r="E5" i="2"/>
  <c r="E106" i="2"/>
  <c r="E39" i="2"/>
  <c r="E88" i="2"/>
  <c r="F115" i="2"/>
  <c r="F109" i="2"/>
  <c r="F107" i="2"/>
  <c r="F102" i="2"/>
  <c r="F96" i="2"/>
  <c r="F89" i="2"/>
  <c r="F71" i="2"/>
  <c r="F51" i="2"/>
  <c r="F40" i="2"/>
  <c r="F33" i="2"/>
  <c r="D4" i="4" s="1"/>
  <c r="F27" i="2"/>
  <c r="F16" i="2"/>
  <c r="F6" i="2"/>
  <c r="E73" i="3"/>
  <c r="E67" i="3"/>
  <c r="E52" i="3"/>
  <c r="E48" i="3"/>
  <c r="E42" i="3"/>
  <c r="E4" i="3"/>
  <c r="E82" i="2" l="1"/>
  <c r="E138" i="2"/>
  <c r="E51" i="3"/>
  <c r="E3" i="3"/>
  <c r="F106" i="2"/>
  <c r="F88" i="2"/>
  <c r="F39" i="2"/>
  <c r="F5" i="2"/>
  <c r="E76" i="3" l="1"/>
  <c r="F82" i="2"/>
  <c r="E139" i="2"/>
  <c r="F138" i="2"/>
  <c r="E140" i="2"/>
  <c r="F140" i="2" l="1"/>
  <c r="F139" i="2"/>
</calcChain>
</file>

<file path=xl/comments1.xml><?xml version="1.0" encoding="utf-8"?>
<comments xmlns="http://schemas.openxmlformats.org/spreadsheetml/2006/main">
  <authors>
    <author>uziv</author>
  </authors>
  <commentList>
    <comment ref="J59" author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2.xml><?xml version="1.0" encoding="utf-8"?>
<comments xmlns="http://schemas.openxmlformats.org/spreadsheetml/2006/main">
  <authors>
    <author>uziv</author>
  </authors>
  <commentList>
    <comment ref="J59" author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3.xml><?xml version="1.0" encoding="utf-8"?>
<comments xmlns="http://schemas.openxmlformats.org/spreadsheetml/2006/main">
  <authors>
    <author>uziv</author>
  </authors>
  <commentList>
    <comment ref="J61" author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4.xml><?xml version="1.0" encoding="utf-8"?>
<comments xmlns="http://schemas.openxmlformats.org/spreadsheetml/2006/main">
  <authors>
    <author>uziv</author>
  </authors>
  <commentList>
    <comment ref="F77" author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5.xml><?xml version="1.0" encoding="utf-8"?>
<comments xmlns="http://schemas.openxmlformats.org/spreadsheetml/2006/main">
  <authors>
    <author>uziv</author>
  </authors>
  <commentList>
    <comment ref="F77" author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6.xml><?xml version="1.0" encoding="utf-8"?>
<comments xmlns="http://schemas.openxmlformats.org/spreadsheetml/2006/main">
  <authors>
    <author>B.Klimánková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brutto
konta 311 + 194 (opravné položky k odběratelům)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z Rozvahy Dlouhodobé pohledávky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31101001..31102021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31103002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31103001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55700000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z rozvahy "Krátkodobé závazky" bez:
-383 výdaje příštích obd.
-384 výnosy příštích obd.
-389 dohadné účty pasiv.
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32102000 Investiční dodavatelé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z rozvahy Dlouhodobé závazky celkem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45902000 Dlouh. závazky - investiční
45942000 Ostatní dlouhodobé závazky OHL ŽS-stavba ICRC
</t>
        </r>
      </text>
    </comment>
  </commentList>
</comments>
</file>

<file path=xl/sharedStrings.xml><?xml version="1.0" encoding="utf-8"?>
<sst xmlns="http://schemas.openxmlformats.org/spreadsheetml/2006/main" count="1281" uniqueCount="464">
  <si>
    <t>ÚČET</t>
  </si>
  <si>
    <t>NÁKLADY CELKEM</t>
  </si>
  <si>
    <t>Náklady z činnosti</t>
  </si>
  <si>
    <t>Spotřeba materiálu</t>
  </si>
  <si>
    <t>z toho léky</t>
  </si>
  <si>
    <t>z toho SZM</t>
  </si>
  <si>
    <t>Spotřeba energie</t>
  </si>
  <si>
    <t>Spotřeba jiných neskl.dodávek</t>
  </si>
  <si>
    <t>Prodané zboží</t>
  </si>
  <si>
    <t>Aktivace dlouhodobého majetku</t>
  </si>
  <si>
    <t>Aktivace oběžného majetku</t>
  </si>
  <si>
    <t>Změna stavu zásob vlastní výroby</t>
  </si>
  <si>
    <t>Opravy a udržování</t>
  </si>
  <si>
    <t>Cestovné</t>
  </si>
  <si>
    <t>Náklady na reprezentaci</t>
  </si>
  <si>
    <t>Aktivace vnitroorganizačních služeb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</si>
  <si>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</si>
  <si>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</si>
  <si>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</si>
  <si>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</si>
  <si>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</si>
  <si>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</si>
  <si>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</si>
  <si>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nemovitosti</t>
  </si>
  <si>
    <t>Jiné daně a poplatky</t>
  </si>
  <si>
    <t>Smluvní pokuty a úroky z prodlení</t>
  </si>
  <si>
    <t>Jiné pokuty a penále</t>
  </si>
  <si>
    <t>Dary a jiná bezúplaná předání</t>
  </si>
  <si>
    <t>Prodaný materiál</t>
  </si>
  <si>
    <t>Manka a škody</t>
  </si>
  <si>
    <t>Tvorba fondů</t>
  </si>
  <si>
    <t>Odpisy dlouhodobého majetku</t>
  </si>
  <si>
    <t>Prodaný dlouhodobý nehmotný majetek</t>
  </si>
  <si>
    <t>Prodaný dlouhodobý hmotný majetek</t>
  </si>
  <si>
    <t xml:space="preserve">Prodané pozemky </t>
  </si>
  <si>
    <t>Tvorba a zúčtování rezerv</t>
  </si>
  <si>
    <t>Tvorba a zúčtování opravných položek</t>
  </si>
  <si>
    <t>Náklady z vyřazených pohledávek</t>
  </si>
  <si>
    <t>Náklady z drobného dlouhodobého majetku</t>
  </si>
  <si>
    <t>Ostatní náklady z činnosti</t>
  </si>
  <si>
    <t>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</si>
  <si>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</si>
  <si>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</si>
  <si>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</si>
  <si>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</si>
  <si>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</si>
  <si>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Náklady na transfery</t>
  </si>
  <si>
    <t>Náklady vybraných ústředních vládních institucí na transfery</t>
  </si>
  <si>
    <t>Náklady vybraných místních vládních institucí na transfery</t>
  </si>
  <si>
    <t xml:space="preserve"> </t>
  </si>
  <si>
    <t>VÝNOSY CELKEM</t>
  </si>
  <si>
    <t>Výnosy z činnosti</t>
  </si>
  <si>
    <t>Výnosy z prodeje vlastních výrobků</t>
  </si>
  <si>
    <t>Výnosy z prodeje služeb</t>
  </si>
  <si>
    <t>Výnosy z pronájmu</t>
  </si>
  <si>
    <t>Výnosy z prodaného zboží</t>
  </si>
  <si>
    <t>Jiné výnosy z vlastních výkonů</t>
  </si>
  <si>
    <t>Smluvní úroky a pokuty z prodlení</t>
  </si>
  <si>
    <t>Výnosy z vyřazených pohledávek</t>
  </si>
  <si>
    <t>Výnosy z prodeje materiálu</t>
  </si>
  <si>
    <t>Výnosy z prodeje DNHM</t>
  </si>
  <si>
    <t>Výnosy z prodeje DHM kromě pozemků</t>
  </si>
  <si>
    <t>Výnosy z prodeje pozemků</t>
  </si>
  <si>
    <t>Čerpání fondů</t>
  </si>
  <si>
    <t>Ostatní výnosy z činnosti</t>
  </si>
  <si>
    <t>Finanční výnosy</t>
  </si>
  <si>
    <t>Výnosy z prodeje cenných papírů a podílů</t>
  </si>
  <si>
    <t>Kurzové zisky</t>
  </si>
  <si>
    <t>Výnosy z přecenění reálnou hodnotou</t>
  </si>
  <si>
    <t>Ostatní finanční výnosy</t>
  </si>
  <si>
    <t>Výnosy z transferů</t>
  </si>
  <si>
    <t>Výnosy vybraných ústředních vládních institucí z transferů</t>
  </si>
  <si>
    <t>Výnosy vybraných místních vládních institucí z transferů</t>
  </si>
  <si>
    <t>VÝSLEDEK HOSPODAŘENÍ</t>
  </si>
  <si>
    <t>Daň z příjmů</t>
  </si>
  <si>
    <t>Dodatečné odvody daně z příjmu</t>
  </si>
  <si>
    <t>Výsledek hospodaření po zdanění</t>
  </si>
  <si>
    <t>A.</t>
  </si>
  <si>
    <t xml:space="preserve">Stálá aktiva </t>
  </si>
  <si>
    <t>I.</t>
  </si>
  <si>
    <t>Dlouhodobý nehmotný majetek</t>
  </si>
  <si>
    <t>01</t>
  </si>
  <si>
    <t>Nehmotné výsledky výzkumu a vývoje</t>
  </si>
  <si>
    <t>012</t>
  </si>
  <si>
    <t>02</t>
  </si>
  <si>
    <t>Software</t>
  </si>
  <si>
    <t>013</t>
  </si>
  <si>
    <t>03</t>
  </si>
  <si>
    <t>Ocenitelná práva</t>
  </si>
  <si>
    <t>014</t>
  </si>
  <si>
    <t>04</t>
  </si>
  <si>
    <t>Povolenky na emise a preferenční limity</t>
  </si>
  <si>
    <t>015</t>
  </si>
  <si>
    <t>05</t>
  </si>
  <si>
    <t>Drobný dlouhodobý nehmotný majetek</t>
  </si>
  <si>
    <t>018</t>
  </si>
  <si>
    <t>06</t>
  </si>
  <si>
    <t>Ostatní dlouhodobý nehmotný majetek</t>
  </si>
  <si>
    <t>019</t>
  </si>
  <si>
    <t>07</t>
  </si>
  <si>
    <t>Nedokončený dlouhodobý nehmotný majetek</t>
  </si>
  <si>
    <t>041</t>
  </si>
  <si>
    <t>08</t>
  </si>
  <si>
    <t>09</t>
  </si>
  <si>
    <t>Poskytnuté zálohy na dlouhodobý nehmotný majetek</t>
  </si>
  <si>
    <t>051</t>
  </si>
  <si>
    <t>10</t>
  </si>
  <si>
    <t>Dlouhodobý nehmotný majetek určený k prodeji</t>
  </si>
  <si>
    <t>035</t>
  </si>
  <si>
    <t>II.</t>
  </si>
  <si>
    <t>Dlouhodobý hmotný majetek</t>
  </si>
  <si>
    <t>Pozemky</t>
  </si>
  <si>
    <t>031</t>
  </si>
  <si>
    <t>Kulturní předměty</t>
  </si>
  <si>
    <t>032</t>
  </si>
  <si>
    <t>Stavby</t>
  </si>
  <si>
    <t>021</t>
  </si>
  <si>
    <t>Samostatné hmotné movité věci a soubory hmotných movitých věcí</t>
  </si>
  <si>
    <t>022</t>
  </si>
  <si>
    <t>Pěstitelské celky trvalých porostů</t>
  </si>
  <si>
    <t>025</t>
  </si>
  <si>
    <t>Drobný dlouhodobý hmotný majetek</t>
  </si>
  <si>
    <t>028</t>
  </si>
  <si>
    <t>Ostatní dlouhodobý hmotný majetek</t>
  </si>
  <si>
    <t>029</t>
  </si>
  <si>
    <t>Nedokončený dlouhodobý hmotný majetek</t>
  </si>
  <si>
    <t>042</t>
  </si>
  <si>
    <t>Poskytnuté zálohy na dlouhodobý hmotný majetek</t>
  </si>
  <si>
    <t>052</t>
  </si>
  <si>
    <t>11</t>
  </si>
  <si>
    <t>Dlouhodobý hmotný majetek určený k prodeji</t>
  </si>
  <si>
    <t>036</t>
  </si>
  <si>
    <t>III.</t>
  </si>
  <si>
    <t>Dlouhodobý finanční majetek</t>
  </si>
  <si>
    <t>Majetkové účasti v osobách s rozhodujícím vlivem</t>
  </si>
  <si>
    <t>061</t>
  </si>
  <si>
    <t>Majetkové účasti v osobách s podstatným vlivem</t>
  </si>
  <si>
    <t>062</t>
  </si>
  <si>
    <t>Dluhové cenné papíry držené do splatnosti</t>
  </si>
  <si>
    <t>063</t>
  </si>
  <si>
    <t>Termínované vklady dlouhodobé</t>
  </si>
  <si>
    <t>068</t>
  </si>
  <si>
    <t xml:space="preserve">Ostatní dlouhodobý finanční majetek  </t>
  </si>
  <si>
    <t>069</t>
  </si>
  <si>
    <t>IV.</t>
  </si>
  <si>
    <t>Dlouhodobé pohledávky</t>
  </si>
  <si>
    <t>Poskytnuté návratné finanční výpomoci dlouhodobé</t>
  </si>
  <si>
    <t>Dlouhodobé pohledávky z postoupených úvěrů</t>
  </si>
  <si>
    <t>Dlouhodobé poskytnuté zálohy</t>
  </si>
  <si>
    <t>Ostatní dlouhodobé pohledávky</t>
  </si>
  <si>
    <t>Dlouhodobé poskytnuté zálohy na transfery</t>
  </si>
  <si>
    <t>B.</t>
  </si>
  <si>
    <t>Oběžná aktiva</t>
  </si>
  <si>
    <t>Zásoby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</si>
  <si>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</si>
  <si>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</si>
  <si>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</si>
  <si>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</si>
  <si>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</si>
  <si>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</si>
  <si>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</si>
  <si>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</si>
  <si>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</si>
  <si>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</si>
  <si>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Krátkodobé pohledávky</t>
  </si>
  <si>
    <t>Odběratelé</t>
  </si>
  <si>
    <t>Krátkodobé poskytnuté zálohy</t>
  </si>
  <si>
    <t>Jiné pohledávky z hlavní činnosti</t>
  </si>
  <si>
    <t>Poskytnuté návratné finanční výpomoci krátkodobé</t>
  </si>
  <si>
    <t>Pohledávky za zaměstnanci</t>
  </si>
  <si>
    <t>Sociální zabezpečení</t>
  </si>
  <si>
    <t>Zdravotní pojištění</t>
  </si>
  <si>
    <t>Důchodové pojištění</t>
  </si>
  <si>
    <t>Jiné přímé daně</t>
  </si>
  <si>
    <t>Daň z přidané hodnoty</t>
  </si>
  <si>
    <t>12</t>
  </si>
  <si>
    <t>13</t>
  </si>
  <si>
    <t>Pohledávky za vybranými ústředními vládními institucemi</t>
  </si>
  <si>
    <t>14</t>
  </si>
  <si>
    <t>Pohledávky za vybranými místními vládními institucemi</t>
  </si>
  <si>
    <t>17</t>
  </si>
  <si>
    <t>Krátkodobé poskytnuté zálohy na transfery</t>
  </si>
  <si>
    <t>18</t>
  </si>
  <si>
    <t>Zprostředkování krátkodobých transferů</t>
  </si>
  <si>
    <t>19</t>
  </si>
  <si>
    <t>Náklady příštích období</t>
  </si>
  <si>
    <t>20</t>
  </si>
  <si>
    <t>Příjmy příštích období</t>
  </si>
  <si>
    <t>21</t>
  </si>
  <si>
    <t>Dohadné účty aktivní</t>
  </si>
  <si>
    <t>22</t>
  </si>
  <si>
    <t>Ostatní krátkodobé pohledávky</t>
  </si>
  <si>
    <t>Krátkodobý finanční majetek</t>
  </si>
  <si>
    <t>Majetkové cenné papíry k obchodování</t>
  </si>
  <si>
    <t>Dluhové cenné papíry k obchodování</t>
  </si>
  <si>
    <t>Jiné cenné papíry</t>
  </si>
  <si>
    <t>Termínované vklady krátkodobé</t>
  </si>
  <si>
    <t>Jiné běžné účty</t>
  </si>
  <si>
    <t>Běžný účet</t>
  </si>
  <si>
    <t>Běžný účet FKSP</t>
  </si>
  <si>
    <t>Ceniny</t>
  </si>
  <si>
    <t>Peníze na cestě</t>
  </si>
  <si>
    <t>Pokladna</t>
  </si>
  <si>
    <t>AKTIVA CELKEM</t>
  </si>
  <si>
    <t>AKTIVA</t>
  </si>
  <si>
    <t>k 31.12.2017</t>
  </si>
  <si>
    <t>PASIVA</t>
  </si>
  <si>
    <t>C.</t>
  </si>
  <si>
    <t>Vlastní kapitál</t>
  </si>
  <si>
    <t>Jmení účetní jednotky a upravující položky</t>
  </si>
  <si>
    <t>Jmění účetní jednotky</t>
  </si>
  <si>
    <t>401</t>
  </si>
  <si>
    <t>Transfery na pořízení dlouhodobého majetku</t>
  </si>
  <si>
    <t>403</t>
  </si>
  <si>
    <t>Kurzové rozdíly</t>
  </si>
  <si>
    <t>405</t>
  </si>
  <si>
    <t>Oceňovací rozdíly při prvotním použití metody</t>
  </si>
  <si>
    <t>406</t>
  </si>
  <si>
    <t>Jiné oceňovací rozdíly</t>
  </si>
  <si>
    <t>407</t>
  </si>
  <si>
    <t>Opravy minulých období</t>
  </si>
  <si>
    <t>408</t>
  </si>
  <si>
    <t>Fondy účetní jednotky</t>
  </si>
  <si>
    <t>Fond odměn</t>
  </si>
  <si>
    <t>411</t>
  </si>
  <si>
    <t>Fond kulturních a sociálních potřeb</t>
  </si>
  <si>
    <t>412</t>
  </si>
  <si>
    <t>Rezervní fond tvořený ze zlepšeného výsledku hospodaření</t>
  </si>
  <si>
    <t>413</t>
  </si>
  <si>
    <t>Rezervní fond z ostatních titulů</t>
  </si>
  <si>
    <t>414</t>
  </si>
  <si>
    <t>Fonf reprodukce majetku, investiční fond</t>
  </si>
  <si>
    <t>416</t>
  </si>
  <si>
    <t>Výsledek hospodaření</t>
  </si>
  <si>
    <t>HV běžného účetního období</t>
  </si>
  <si>
    <t>493</t>
  </si>
  <si>
    <t>HV ve schvalovacím řízení</t>
  </si>
  <si>
    <t>431</t>
  </si>
  <si>
    <t>Nerozdělený zisk, neuhrazená ztráta minulých let</t>
  </si>
  <si>
    <t>432</t>
  </si>
  <si>
    <t>D.</t>
  </si>
  <si>
    <t>Cizí zdroje</t>
  </si>
  <si>
    <t>Rezervy</t>
  </si>
  <si>
    <t>Dlouhodobé závazky</t>
  </si>
  <si>
    <t>Dlouhodobé úvěry</t>
  </si>
  <si>
    <t>Přijaté návratné finanční výpomoci dlouhodobé</t>
  </si>
  <si>
    <t>Dlouhodobé přijaté zálohy</t>
  </si>
  <si>
    <t>Ostatní dlouhodobé závazky</t>
  </si>
  <si>
    <t>Dlouhodobé příjaté zálohy na transfery</t>
  </si>
  <si>
    <t>Krátkodobé závazky</t>
  </si>
  <si>
    <t>Krátkodobé úvěry</t>
  </si>
  <si>
    <t>Jiné krátkodobé půjčky</t>
  </si>
  <si>
    <t xml:space="preserve">Dodavatelé </t>
  </si>
  <si>
    <t>Krátkodobé přijaté zálohy</t>
  </si>
  <si>
    <t>Přijaté návratné finanční výpomoci krátkodobé</t>
  </si>
  <si>
    <t>Zaměstnanci</t>
  </si>
  <si>
    <t>Jiné závazky vůči zaměstnancům</t>
  </si>
  <si>
    <t>15</t>
  </si>
  <si>
    <t>Závazky k osobám mimo vybrané vládní instituce</t>
  </si>
  <si>
    <t>16</t>
  </si>
  <si>
    <t xml:space="preserve">Závazky k vybraným ústředním vládním institucím </t>
  </si>
  <si>
    <t>Závazky k vybraným místním vládním institucím</t>
  </si>
  <si>
    <t>Krátkodobé přijaté zálohy na transfery</t>
  </si>
  <si>
    <t>Výdaje příštích období</t>
  </si>
  <si>
    <t>Výnosy příštích období</t>
  </si>
  <si>
    <t>23</t>
  </si>
  <si>
    <t>Dohadné účty pasivní</t>
  </si>
  <si>
    <t>24</t>
  </si>
  <si>
    <t>Ostatní krátkodobé závazky</t>
  </si>
  <si>
    <t>PASIVA CELKEM</t>
  </si>
  <si>
    <t>k 31.12.2016</t>
  </si>
  <si>
    <t>k 31.12.2015</t>
  </si>
  <si>
    <t>Rozvaha v  Kč</t>
  </si>
  <si>
    <t>Výkaz zisků a ztrát v Kč</t>
  </si>
  <si>
    <r>
      <t xml:space="preserve">- body </t>
    </r>
    <r>
      <rPr>
        <b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 xml:space="preserve"> a </t>
    </r>
    <r>
      <rPr>
        <b/>
        <sz val="9"/>
        <rFont val="Arial"/>
        <family val="2"/>
        <charset val="238"/>
      </rPr>
      <t>3) a) b)</t>
    </r>
  </si>
  <si>
    <t>Ambulance</t>
  </si>
  <si>
    <t>Počet ambulantních a laboratorních vyšetření</t>
  </si>
  <si>
    <t>Počet ambulantních a laboratorních výkonů</t>
  </si>
  <si>
    <t>Počet URČ ambulance</t>
  </si>
  <si>
    <t>Hospitalizace</t>
  </si>
  <si>
    <t>Využití lůžek ve dnech</t>
  </si>
  <si>
    <t>Využití lůžek v %</t>
  </si>
  <si>
    <t>Počet hospitalizovaných pacientů</t>
  </si>
  <si>
    <t>Počet URČ hospitalizace</t>
  </si>
  <si>
    <t>Počet úmrtí</t>
  </si>
  <si>
    <t>Průměrná ošetřovací doba ve dnech</t>
  </si>
  <si>
    <t>Vypracovala: Ing. Varmužová</t>
  </si>
  <si>
    <t>Odpovídá: Ing. Geier</t>
  </si>
  <si>
    <t>MIS:</t>
  </si>
  <si>
    <t>Počet lůžek</t>
  </si>
  <si>
    <t>Průměrná ošetřovací doba</t>
  </si>
  <si>
    <t xml:space="preserve">Obložnost </t>
  </si>
  <si>
    <t>Počet hospitalizovaných</t>
  </si>
  <si>
    <t xml:space="preserve"> Pohyb hospitalizovaných</t>
  </si>
  <si>
    <t>Nemocniční letalita na klinice</t>
  </si>
  <si>
    <t>celkem ve dnech</t>
  </si>
  <si>
    <t>celkem v %</t>
  </si>
  <si>
    <t>Standard</t>
  </si>
  <si>
    <t>JIP</t>
  </si>
  <si>
    <t xml:space="preserve"> Přibylo</t>
  </si>
  <si>
    <t xml:space="preserve"> Ubylo</t>
  </si>
  <si>
    <t>NIS-STAT</t>
  </si>
  <si>
    <t>v %</t>
  </si>
  <si>
    <t>přijetím</t>
  </si>
  <si>
    <t>propuštěním</t>
  </si>
  <si>
    <t>úmrtím</t>
  </si>
  <si>
    <t>Počet URČ</t>
  </si>
  <si>
    <t xml:space="preserve">001 I. Interní kardioangiologická klinika </t>
  </si>
  <si>
    <t xml:space="preserve">002 II.Interní klinika </t>
  </si>
  <si>
    <t xml:space="preserve">003 Doléčovací a rehabilitační oddělení </t>
  </si>
  <si>
    <t xml:space="preserve">004 I. Neurologická klinika </t>
  </si>
  <si>
    <t xml:space="preserve">006 I. Dermatovenerologická klinika </t>
  </si>
  <si>
    <t xml:space="preserve">012 I. Chirurgická klinika </t>
  </si>
  <si>
    <t xml:space="preserve">013 II. Chirurgická klinika </t>
  </si>
  <si>
    <t xml:space="preserve">014 I. Ortopedická klinika </t>
  </si>
  <si>
    <t xml:space="preserve">015 Neurochirurgická klinika </t>
  </si>
  <si>
    <t xml:space="preserve">016 Klinika plastické a estetické chirurgie </t>
  </si>
  <si>
    <t xml:space="preserve">017 Oddělení nemocí očních a optometrie </t>
  </si>
  <si>
    <t>0</t>
  </si>
  <si>
    <t xml:space="preserve">018 Klin. otorinolaryngologie a chirurgie hlavy a krku </t>
  </si>
  <si>
    <t xml:space="preserve">022 Anesteziologicko-resuscitační klinika </t>
  </si>
  <si>
    <t xml:space="preserve">024 Onkochirurgické oddělení </t>
  </si>
  <si>
    <t xml:space="preserve">025 Urologické oddělení </t>
  </si>
  <si>
    <t xml:space="preserve">033 Klinika tělovýchovy a rehabilitace </t>
  </si>
  <si>
    <t>FNUSA Celkem</t>
  </si>
  <si>
    <t>Vysvětlivky:</t>
  </si>
  <si>
    <t>Plán lůžek na den</t>
  </si>
  <si>
    <t>=</t>
  </si>
  <si>
    <t xml:space="preserve">počet lůžkodnů smluvních lůžek / suma průměrů počtu dní za NS-ka v měsíci </t>
  </si>
  <si>
    <t>2 x počet ošetřovacích dnů / pohyb</t>
  </si>
  <si>
    <t>Obložnost</t>
  </si>
  <si>
    <t>ve dnech</t>
  </si>
  <si>
    <t>celkový počet ošetřovacích dnů / plán lůžek na den</t>
  </si>
  <si>
    <t>%</t>
  </si>
  <si>
    <t>100 x počet ošetřovacích dnů / lůžková kapacita skutečná</t>
  </si>
  <si>
    <t>(využití provozuschopncýh lůžek v %)</t>
  </si>
  <si>
    <t>- standard a JIP odděleně</t>
  </si>
  <si>
    <t>Nemocniční letalita</t>
  </si>
  <si>
    <t>1000 x počet zemřelých / (počet zemř. + propuštěných + trans. na kliniku + transfer na odd.)</t>
  </si>
  <si>
    <t xml:space="preserve">Počet hospitalizovaných za nemocnici od začátku roku </t>
  </si>
  <si>
    <t>(přijetí + propuštění + zemřelí) / 2</t>
  </si>
  <si>
    <t>Pohyb hospitalizovaných</t>
  </si>
  <si>
    <t>přibylo přijetím</t>
  </si>
  <si>
    <t>počet nových přijatých pacientů</t>
  </si>
  <si>
    <t>ubylo propuštěním</t>
  </si>
  <si>
    <t>počet propuštěných pacientů</t>
  </si>
  <si>
    <t>počet zemřelých</t>
  </si>
  <si>
    <t>Pohyb hospitalizovaných v %</t>
  </si>
  <si>
    <t>100 x (přibylo přijetím + ubylo prop. + ubylo úmrtím) / (plánovaná lůžka - vyřazená lůžka)</t>
  </si>
  <si>
    <t>STK - počet ošetření Medicus</t>
  </si>
  <si>
    <t>2017</t>
  </si>
  <si>
    <t>POJ</t>
  </si>
  <si>
    <t>ICZ</t>
  </si>
  <si>
    <t>KOD</t>
  </si>
  <si>
    <t>VAR</t>
  </si>
  <si>
    <t>SUM</t>
  </si>
  <si>
    <t>Klinika</t>
  </si>
  <si>
    <t>Pracoviště</t>
  </si>
  <si>
    <t xml:space="preserve">Počet vyšetření </t>
  </si>
  <si>
    <t>01 - I.Interní - kardioangiol. klinika</t>
  </si>
  <si>
    <t>02 - II.interní klinika</t>
  </si>
  <si>
    <t>04 - I.neurologická klinika</t>
  </si>
  <si>
    <t>05 - Konsiliární psychiatr</t>
  </si>
  <si>
    <t>06 - I.dermatovenerologická kl.</t>
  </si>
  <si>
    <t>07 - Klinika pracovního lékařství</t>
  </si>
  <si>
    <t>08 - Odd. klinické psychologie</t>
  </si>
  <si>
    <t>09 - Oddělení klinické logopedie</t>
  </si>
  <si>
    <t>11 - Gynekologické oddělení</t>
  </si>
  <si>
    <t>12 - I.chirurgická klinika LF MU</t>
  </si>
  <si>
    <t>13 - II.chirurgická klinika</t>
  </si>
  <si>
    <t>14 - I.ortopedická klinika</t>
  </si>
  <si>
    <t>15 - Neurochirurgická klinika</t>
  </si>
  <si>
    <t>16 - Klin.plast.a estetic.chirurgie</t>
  </si>
  <si>
    <t>17 - Oddělení nemocí očních a optometrie</t>
  </si>
  <si>
    <t>18 - Klin. otorinolaryngologie a chirurgie hlavy a krku</t>
  </si>
  <si>
    <t>22 - Anest.-resuscit.klinika</t>
  </si>
  <si>
    <t>24 - Onkologicko-chirurgické oddělení</t>
  </si>
  <si>
    <t>25 - Urologické oddělení</t>
  </si>
  <si>
    <t>32 - Odděl.závodních a rodin.lékařů</t>
  </si>
  <si>
    <t>33 - Klinika tělovýchovného lékařství a rehabilitace</t>
  </si>
  <si>
    <t>36 - Oddělení zdravotněsociální a domácí péče</t>
  </si>
  <si>
    <t>40 - Oddělení kl. biochemie</t>
  </si>
  <si>
    <t>41 - Oddělení kl. hematologie</t>
  </si>
  <si>
    <t>42 - Klinika zobraz. metod</t>
  </si>
  <si>
    <t>44 - Ústav klin. imunol. a alergol.</t>
  </si>
  <si>
    <t>45 - I.patologicko-anatomický ústav</t>
  </si>
  <si>
    <t>46 - Ústav soudního lékařství</t>
  </si>
  <si>
    <t>47 - Mikrobiologický ústav</t>
  </si>
  <si>
    <t>48 - Krevní banka</t>
  </si>
  <si>
    <t>Celkový součet</t>
  </si>
  <si>
    <t>21 - STK</t>
  </si>
  <si>
    <t>Celkem vč. STK</t>
  </si>
  <si>
    <t>INFO IS:</t>
  </si>
  <si>
    <t>A_2017</t>
  </si>
  <si>
    <t>Klin</t>
  </si>
  <si>
    <t>PočVyk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</si>
  <si>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</si>
  <si>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</si>
  <si>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</si>
  <si>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</si>
  <si>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</si>
  <si>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</si>
  <si>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</si>
  <si>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</si>
  <si>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</si>
  <si>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25</t>
  </si>
  <si>
    <t>32</t>
  </si>
  <si>
    <t>33</t>
  </si>
  <si>
    <t>36</t>
  </si>
  <si>
    <t>40</t>
  </si>
  <si>
    <t>41</t>
  </si>
  <si>
    <t>42</t>
  </si>
  <si>
    <t>44</t>
  </si>
  <si>
    <t>45</t>
  </si>
  <si>
    <t>46</t>
  </si>
  <si>
    <t>47</t>
  </si>
  <si>
    <t>48</t>
  </si>
  <si>
    <t>Celkem počet výkonů</t>
  </si>
  <si>
    <t xml:space="preserve">Plán lůžek </t>
  </si>
  <si>
    <t>za den</t>
  </si>
  <si>
    <t xml:space="preserve">017 Klinika nemocí očních a optometrie </t>
  </si>
  <si>
    <t>/0</t>
  </si>
  <si>
    <t>NIS-STAT:</t>
  </si>
  <si>
    <t>2016</t>
  </si>
  <si>
    <t>Počet vyšetření</t>
  </si>
  <si>
    <t>B_2016</t>
  </si>
  <si>
    <t>2015</t>
  </si>
  <si>
    <t>C_2015</t>
  </si>
  <si>
    <t>k 31.3.2018</t>
  </si>
  <si>
    <t>1-3/2018</t>
  </si>
  <si>
    <t>Hodnoty po jednotlivých klinikách jsou uvedeny v listech 2018, 2017, 2016, 2015.</t>
  </si>
  <si>
    <t>Rok</t>
  </si>
  <si>
    <t>37</t>
  </si>
  <si>
    <t>celkem</t>
  </si>
  <si>
    <t>2018</t>
  </si>
  <si>
    <t>#Počet unikátních pacientů</t>
  </si>
  <si>
    <t>#Počet vyšetření</t>
  </si>
  <si>
    <t>krátkodobé</t>
  </si>
  <si>
    <t>dlouhodobé</t>
  </si>
  <si>
    <t xml:space="preserve">     - vůči ZP</t>
  </si>
  <si>
    <t xml:space="preserve">     - odepsané pohledávky:</t>
  </si>
  <si>
    <t>Celková výše pohledávek v Kč:</t>
  </si>
  <si>
    <t>Celková výše závazků v Kč:</t>
  </si>
  <si>
    <t xml:space="preserve">     - z toho investiční faktury</t>
  </si>
  <si>
    <t xml:space="preserve">     - za léčení cizích státních příslušníků</t>
  </si>
  <si>
    <t xml:space="preserve">     - za ostatní osoby</t>
  </si>
  <si>
    <t>Z celkových pohledávek pohledávky:</t>
  </si>
  <si>
    <t>Skutečné lůžkodny za období</t>
  </si>
  <si>
    <t>1-6/2018</t>
  </si>
  <si>
    <t>k 30.6.2018</t>
  </si>
  <si>
    <t>Statistické ukazatele zdravotní péče</t>
  </si>
  <si>
    <r>
      <t xml:space="preserve">Počet lůžek </t>
    </r>
    <r>
      <rPr>
        <sz val="9"/>
        <rFont val="Arial"/>
        <family val="2"/>
        <charset val="238"/>
      </rPr>
      <t>(stav k poslednímu dni období)</t>
    </r>
  </si>
  <si>
    <t>k 30.9.2018</t>
  </si>
  <si>
    <t>k 30.9.2019</t>
  </si>
  <si>
    <t>INFO IS</t>
  </si>
  <si>
    <t>Medicus</t>
  </si>
  <si>
    <t>MIS - sestava E8a</t>
  </si>
  <si>
    <t>1-9/2018</t>
  </si>
  <si>
    <t>38</t>
  </si>
  <si>
    <t>NIS-STAT - ambulantní výkony</t>
  </si>
  <si>
    <t>NIS-STAT - hospitalizace</t>
  </si>
  <si>
    <t>32 - Oddělení praktických lékařů</t>
  </si>
  <si>
    <t>V Brně dne: 25.10.2018</t>
  </si>
  <si>
    <t>Vypracovala: Ing. Klimánková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</si>
</sst>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i/>
      <sz val="9"/>
      <color rgb="FFC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0"/>
      <name val="Arial"/>
      <family val="2"/>
      <charset val="238"/>
    </font>
    <font>
      <b/>
      <sz val="8"/>
      <color rgb="FF444444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454545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.25"/>
      <color rgb="FF000000"/>
      <name val="Tahoma"/>
      <family val="2"/>
      <charset val="238"/>
    </font>
    <font>
      <sz val="10"/>
      <color indexed="8"/>
      <name val="Courier New CE"/>
      <charset val="238"/>
    </font>
    <font>
      <b/>
      <sz val="10"/>
      <color indexed="8"/>
      <name val="Courier New CE"/>
      <charset val="238"/>
    </font>
    <font>
      <sz val="8.25"/>
      <color rgb="FF000000"/>
      <name val="Tahoma"/>
      <family val="2"/>
      <charset val="238"/>
    </font>
    <font>
      <sz val="10"/>
      <color rgb="FF0070C0"/>
      <name val="Arial"/>
      <family val="2"/>
      <charset val="238"/>
    </font>
    <font>
      <sz val="9"/>
      <color rgb="FF0070C0"/>
      <name val="Arial"/>
      <family val="2"/>
      <charset val="238"/>
    </font>
  </fonts>
  <fills count="7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0F0F0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EE6F2"/>
        <bgColor indexed="64"/>
      </patternFill>
    </fill>
    <fill>
      <patternFill patternType="solid">
        <fgColor rgb="FF5F91CB"/>
        <bgColor indexed="64"/>
      </patternFill>
    </fill>
    <fill>
      <patternFill patternType="solid">
        <fgColor rgb="FFCCE1F5"/>
        <bgColor indexed="64"/>
      </patternFill>
    </fill>
    <fill>
      <patternFill patternType="solid">
        <fgColor rgb="FFE7E5E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D5D5D5"/>
      </left>
      <right/>
      <top style="thin">
        <color rgb="FFD5D5D5"/>
      </top>
      <bottom/>
      <diagonal/>
    </border>
    <border>
      <left style="thin">
        <color rgb="FFD5D5D5"/>
      </left>
      <right style="thin">
        <color rgb="FFD5D5D5"/>
      </right>
      <top style="thin">
        <color rgb="FFD5D5D5"/>
      </top>
      <bottom/>
      <diagonal/>
    </border>
    <border>
      <left/>
      <right style="thin">
        <color rgb="FF93B1CD"/>
      </right>
      <top style="thin">
        <color rgb="FF93B1CD"/>
      </top>
      <bottom/>
      <diagonal/>
    </border>
    <border>
      <left style="thin">
        <color rgb="FFEFEFEF"/>
      </left>
      <right/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EFEFE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27" fillId="0" borderId="0"/>
    <xf numFmtId="0" fontId="3" fillId="0" borderId="0">
      <alignment vertical="top"/>
    </xf>
    <xf numFmtId="0" fontId="1" fillId="15" borderId="0" applyNumberFormat="0" applyBorder="0" applyAlignment="0" applyProtection="0"/>
    <xf numFmtId="0" fontId="38" fillId="47" borderId="0" applyNumberFormat="0" applyBorder="0" applyAlignment="0" applyProtection="0"/>
    <xf numFmtId="0" fontId="1" fillId="19" borderId="0" applyNumberFormat="0" applyBorder="0" applyAlignment="0" applyProtection="0"/>
    <xf numFmtId="0" fontId="38" fillId="48" borderId="0" applyNumberFormat="0" applyBorder="0" applyAlignment="0" applyProtection="0"/>
    <xf numFmtId="0" fontId="1" fillId="23" borderId="0" applyNumberFormat="0" applyBorder="0" applyAlignment="0" applyProtection="0"/>
    <xf numFmtId="0" fontId="38" fillId="49" borderId="0" applyNumberFormat="0" applyBorder="0" applyAlignment="0" applyProtection="0"/>
    <xf numFmtId="0" fontId="1" fillId="27" borderId="0" applyNumberFormat="0" applyBorder="0" applyAlignment="0" applyProtection="0"/>
    <xf numFmtId="0" fontId="38" fillId="50" borderId="0" applyNumberFormat="0" applyBorder="0" applyAlignment="0" applyProtection="0"/>
    <xf numFmtId="0" fontId="1" fillId="31" borderId="0" applyNumberFormat="0" applyBorder="0" applyAlignment="0" applyProtection="0"/>
    <xf numFmtId="0" fontId="38" fillId="51" borderId="0" applyNumberFormat="0" applyBorder="0" applyAlignment="0" applyProtection="0"/>
    <xf numFmtId="0" fontId="1" fillId="35" borderId="0" applyNumberFormat="0" applyBorder="0" applyAlignment="0" applyProtection="0"/>
    <xf numFmtId="0" fontId="38" fillId="52" borderId="0" applyNumberFormat="0" applyBorder="0" applyAlignment="0" applyProtection="0"/>
    <xf numFmtId="0" fontId="1" fillId="16" borderId="0" applyNumberFormat="0" applyBorder="0" applyAlignment="0" applyProtection="0"/>
    <xf numFmtId="0" fontId="38" fillId="53" borderId="0" applyNumberFormat="0" applyBorder="0" applyAlignment="0" applyProtection="0"/>
    <xf numFmtId="0" fontId="1" fillId="20" borderId="0" applyNumberFormat="0" applyBorder="0" applyAlignment="0" applyProtection="0"/>
    <xf numFmtId="0" fontId="38" fillId="54" borderId="0" applyNumberFormat="0" applyBorder="0" applyAlignment="0" applyProtection="0"/>
    <xf numFmtId="0" fontId="1" fillId="24" borderId="0" applyNumberFormat="0" applyBorder="0" applyAlignment="0" applyProtection="0"/>
    <xf numFmtId="0" fontId="38" fillId="55" borderId="0" applyNumberFormat="0" applyBorder="0" applyAlignment="0" applyProtection="0"/>
    <xf numFmtId="0" fontId="1" fillId="28" borderId="0" applyNumberFormat="0" applyBorder="0" applyAlignment="0" applyProtection="0"/>
    <xf numFmtId="0" fontId="38" fillId="50" borderId="0" applyNumberFormat="0" applyBorder="0" applyAlignment="0" applyProtection="0"/>
    <xf numFmtId="0" fontId="1" fillId="32" borderId="0" applyNumberFormat="0" applyBorder="0" applyAlignment="0" applyProtection="0"/>
    <xf numFmtId="0" fontId="38" fillId="53" borderId="0" applyNumberFormat="0" applyBorder="0" applyAlignment="0" applyProtection="0"/>
    <xf numFmtId="0" fontId="1" fillId="36" borderId="0" applyNumberFormat="0" applyBorder="0" applyAlignment="0" applyProtection="0"/>
    <xf numFmtId="0" fontId="38" fillId="56" borderId="0" applyNumberFormat="0" applyBorder="0" applyAlignment="0" applyProtection="0"/>
    <xf numFmtId="0" fontId="25" fillId="17" borderId="0" applyNumberFormat="0" applyBorder="0" applyAlignment="0" applyProtection="0"/>
    <xf numFmtId="0" fontId="39" fillId="57" borderId="0" applyNumberFormat="0" applyBorder="0" applyAlignment="0" applyProtection="0"/>
    <xf numFmtId="0" fontId="25" fillId="21" borderId="0" applyNumberFormat="0" applyBorder="0" applyAlignment="0" applyProtection="0"/>
    <xf numFmtId="0" fontId="39" fillId="54" borderId="0" applyNumberFormat="0" applyBorder="0" applyAlignment="0" applyProtection="0"/>
    <xf numFmtId="0" fontId="25" fillId="25" borderId="0" applyNumberFormat="0" applyBorder="0" applyAlignment="0" applyProtection="0"/>
    <xf numFmtId="0" fontId="39" fillId="55" borderId="0" applyNumberFormat="0" applyBorder="0" applyAlignment="0" applyProtection="0"/>
    <xf numFmtId="0" fontId="25" fillId="29" borderId="0" applyNumberFormat="0" applyBorder="0" applyAlignment="0" applyProtection="0"/>
    <xf numFmtId="0" fontId="39" fillId="58" borderId="0" applyNumberFormat="0" applyBorder="0" applyAlignment="0" applyProtection="0"/>
    <xf numFmtId="0" fontId="25" fillId="33" borderId="0" applyNumberFormat="0" applyBorder="0" applyAlignment="0" applyProtection="0"/>
    <xf numFmtId="0" fontId="39" fillId="59" borderId="0" applyNumberFormat="0" applyBorder="0" applyAlignment="0" applyProtection="0"/>
    <xf numFmtId="0" fontId="25" fillId="37" borderId="0" applyNumberFormat="0" applyBorder="0" applyAlignment="0" applyProtection="0"/>
    <xf numFmtId="0" fontId="39" fillId="60" borderId="0" applyNumberFormat="0" applyBorder="0" applyAlignment="0" applyProtection="0"/>
    <xf numFmtId="0" fontId="24" fillId="0" borderId="32" applyNumberFormat="0" applyFill="0" applyAlignment="0" applyProtection="0"/>
    <xf numFmtId="0" fontId="40" fillId="0" borderId="48" applyNumberFormat="0" applyFill="0" applyAlignment="0" applyProtection="0"/>
    <xf numFmtId="43" fontId="27" fillId="0" borderId="0" applyFont="0" applyFill="0" applyBorder="0" applyAlignment="0" applyProtection="0"/>
    <xf numFmtId="0" fontId="15" fillId="8" borderId="0" applyNumberFormat="0" applyBorder="0" applyAlignment="0" applyProtection="0"/>
    <xf numFmtId="0" fontId="41" fillId="48" borderId="0" applyNumberFormat="0" applyBorder="0" applyAlignment="0" applyProtection="0"/>
    <xf numFmtId="0" fontId="21" fillId="12" borderId="30" applyNumberFormat="0" applyAlignment="0" applyProtection="0"/>
    <xf numFmtId="0" fontId="42" fillId="61" borderId="49" applyNumberFormat="0" applyAlignment="0" applyProtection="0"/>
    <xf numFmtId="0" fontId="11" fillId="0" borderId="24" applyNumberFormat="0" applyFill="0" applyAlignment="0" applyProtection="0"/>
    <xf numFmtId="0" fontId="43" fillId="0" borderId="50" applyNumberFormat="0" applyFill="0" applyAlignment="0" applyProtection="0"/>
    <xf numFmtId="0" fontId="12" fillId="0" borderId="25" applyNumberFormat="0" applyFill="0" applyAlignment="0" applyProtection="0"/>
    <xf numFmtId="0" fontId="44" fillId="0" borderId="51" applyNumberFormat="0" applyFill="0" applyAlignment="0" applyProtection="0"/>
    <xf numFmtId="0" fontId="13" fillId="0" borderId="26" applyNumberFormat="0" applyFill="0" applyAlignment="0" applyProtection="0"/>
    <xf numFmtId="0" fontId="45" fillId="0" borderId="52" applyNumberFormat="0" applyFill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47" fillId="62" borderId="0" applyNumberFormat="0" applyBorder="0" applyAlignment="0" applyProtection="0"/>
    <xf numFmtId="0" fontId="27" fillId="0" borderId="0"/>
    <xf numFmtId="0" fontId="48" fillId="0" borderId="0"/>
    <xf numFmtId="0" fontId="1" fillId="0" borderId="0"/>
    <xf numFmtId="0" fontId="38" fillId="13" borderId="31" applyNumberFormat="0" applyFont="0" applyAlignment="0" applyProtection="0"/>
    <xf numFmtId="0" fontId="27" fillId="63" borderId="53" applyNumberFormat="0" applyFont="0" applyAlignment="0" applyProtection="0"/>
    <xf numFmtId="9" fontId="27" fillId="0" borderId="0" applyFont="0" applyFill="0" applyBorder="0" applyAlignment="0" applyProtection="0"/>
    <xf numFmtId="0" fontId="20" fillId="0" borderId="29" applyNumberFormat="0" applyFill="0" applyAlignment="0" applyProtection="0"/>
    <xf numFmtId="0" fontId="49" fillId="0" borderId="54" applyNumberFormat="0" applyFill="0" applyAlignment="0" applyProtection="0"/>
    <xf numFmtId="0" fontId="14" fillId="7" borderId="0" applyNumberFormat="0" applyBorder="0" applyAlignment="0" applyProtection="0"/>
    <xf numFmtId="0" fontId="50" fillId="49" borderId="0" applyNumberFormat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10" borderId="27" applyNumberFormat="0" applyAlignment="0" applyProtection="0"/>
    <xf numFmtId="0" fontId="52" fillId="52" borderId="55" applyNumberFormat="0" applyAlignment="0" applyProtection="0"/>
    <xf numFmtId="0" fontId="19" fillId="11" borderId="27" applyNumberFormat="0" applyAlignment="0" applyProtection="0"/>
    <xf numFmtId="0" fontId="53" fillId="64" borderId="55" applyNumberFormat="0" applyAlignment="0" applyProtection="0"/>
    <xf numFmtId="0" fontId="18" fillId="11" borderId="28" applyNumberFormat="0" applyAlignment="0" applyProtection="0"/>
    <xf numFmtId="0" fontId="54" fillId="64" borderId="56" applyNumberFormat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9" fillId="65" borderId="0" applyNumberFormat="0" applyBorder="0" applyAlignment="0" applyProtection="0"/>
    <xf numFmtId="0" fontId="25" fillId="18" borderId="0" applyNumberFormat="0" applyBorder="0" applyAlignment="0" applyProtection="0"/>
    <xf numFmtId="0" fontId="39" fillId="66" borderId="0" applyNumberFormat="0" applyBorder="0" applyAlignment="0" applyProtection="0"/>
    <xf numFmtId="0" fontId="25" fillId="22" borderId="0" applyNumberFormat="0" applyBorder="0" applyAlignment="0" applyProtection="0"/>
    <xf numFmtId="0" fontId="39" fillId="67" borderId="0" applyNumberFormat="0" applyBorder="0" applyAlignment="0" applyProtection="0"/>
    <xf numFmtId="0" fontId="25" fillId="26" borderId="0" applyNumberFormat="0" applyBorder="0" applyAlignment="0" applyProtection="0"/>
    <xf numFmtId="0" fontId="39" fillId="58" borderId="0" applyNumberFormat="0" applyBorder="0" applyAlignment="0" applyProtection="0"/>
    <xf numFmtId="0" fontId="25" fillId="30" borderId="0" applyNumberFormat="0" applyBorder="0" applyAlignment="0" applyProtection="0"/>
    <xf numFmtId="0" fontId="39" fillId="59" borderId="0" applyNumberFormat="0" applyBorder="0" applyAlignment="0" applyProtection="0"/>
    <xf numFmtId="0" fontId="25" fillId="34" borderId="0" applyNumberFormat="0" applyBorder="0" applyAlignment="0" applyProtection="0"/>
    <xf numFmtId="0" fontId="39" fillId="68" borderId="0" applyNumberFormat="0" applyBorder="0" applyAlignment="0" applyProtection="0"/>
  </cellStyleXfs>
  <cellXfs count="318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shrinkToFit="1"/>
    </xf>
    <xf numFmtId="0" fontId="3" fillId="0" borderId="3" xfId="0" applyFont="1" applyBorder="1" applyAlignment="1"/>
    <xf numFmtId="2" fontId="2" fillId="3" borderId="4" xfId="0" applyNumberFormat="1" applyFont="1" applyFill="1" applyBorder="1" applyAlignment="1">
      <alignment horizontal="left"/>
    </xf>
    <xf numFmtId="3" fontId="3" fillId="3" borderId="4" xfId="0" applyNumberFormat="1" applyFont="1" applyFill="1" applyBorder="1" applyAlignment="1">
      <alignment shrinkToFit="1"/>
    </xf>
    <xf numFmtId="0" fontId="3" fillId="0" borderId="3" xfId="0" applyNumberFormat="1" applyFont="1" applyBorder="1" applyAlignment="1" applyProtection="1">
      <alignment horizontal="center"/>
    </xf>
    <xf numFmtId="2" fontId="4" fillId="0" borderId="4" xfId="0" applyNumberFormat="1" applyFont="1" applyFill="1" applyBorder="1" applyAlignment="1" applyProtection="1"/>
    <xf numFmtId="3" fontId="3" fillId="0" borderId="4" xfId="0" applyNumberFormat="1" applyFont="1" applyBorder="1" applyAlignment="1" applyProtection="1"/>
    <xf numFmtId="0" fontId="5" fillId="0" borderId="3" xfId="0" applyNumberFormat="1" applyFont="1" applyBorder="1" applyAlignment="1" applyProtection="1">
      <alignment horizontal="center"/>
    </xf>
    <xf numFmtId="2" fontId="6" fillId="4" borderId="4" xfId="0" applyNumberFormat="1" applyFont="1" applyFill="1" applyBorder="1" applyAlignment="1" applyProtection="1"/>
    <xf numFmtId="3" fontId="6" fillId="4" borderId="4" xfId="0" applyNumberFormat="1" applyFont="1" applyFill="1" applyBorder="1" applyAlignment="1" applyProtection="1"/>
    <xf numFmtId="3" fontId="3" fillId="0" borderId="4" xfId="0" applyNumberFormat="1" applyFont="1" applyFill="1" applyBorder="1" applyAlignment="1" applyProtection="1"/>
    <xf numFmtId="2" fontId="7" fillId="3" borderId="4" xfId="0" applyNumberFormat="1" applyFont="1" applyFill="1" applyBorder="1" applyAlignment="1" applyProtection="1"/>
    <xf numFmtId="3" fontId="3" fillId="3" borderId="4" xfId="0" applyNumberFormat="1" applyFont="1" applyFill="1" applyBorder="1" applyAlignment="1" applyProtection="1"/>
    <xf numFmtId="0" fontId="3" fillId="0" borderId="3" xfId="0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5" xfId="0" applyNumberFormat="1" applyFont="1" applyBorder="1" applyAlignment="1" applyProtection="1">
      <alignment horizontal="center"/>
    </xf>
    <xf numFmtId="2" fontId="4" fillId="0" borderId="6" xfId="0" applyNumberFormat="1" applyFont="1" applyFill="1" applyBorder="1" applyAlignment="1" applyProtection="1"/>
    <xf numFmtId="3" fontId="3" fillId="0" borderId="6" xfId="0" applyNumberFormat="1" applyFont="1" applyBorder="1" applyAlignment="1" applyProtection="1"/>
    <xf numFmtId="0" fontId="3" fillId="2" borderId="1" xfId="0" applyNumberFormat="1" applyFont="1" applyFill="1" applyBorder="1" applyAlignment="1" applyProtection="1">
      <alignment horizontal="center"/>
    </xf>
    <xf numFmtId="2" fontId="7" fillId="2" borderId="2" xfId="0" applyNumberFormat="1" applyFont="1" applyFill="1" applyBorder="1" applyAlignment="1" applyProtection="1"/>
    <xf numFmtId="3" fontId="2" fillId="2" borderId="2" xfId="0" applyNumberFormat="1" applyFont="1" applyFill="1" applyBorder="1" applyAlignment="1" applyProtection="1"/>
    <xf numFmtId="2" fontId="3" fillId="0" borderId="4" xfId="0" applyNumberFormat="1" applyFont="1" applyBorder="1" applyAlignment="1"/>
    <xf numFmtId="2" fontId="3" fillId="0" borderId="4" xfId="0" applyNumberFormat="1" applyFont="1" applyFill="1" applyBorder="1" applyAlignment="1"/>
    <xf numFmtId="2" fontId="2" fillId="3" borderId="4" xfId="0" applyNumberFormat="1" applyFont="1" applyFill="1" applyBorder="1" applyAlignment="1"/>
    <xf numFmtId="0" fontId="2" fillId="2" borderId="3" xfId="0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 applyProtection="1"/>
    <xf numFmtId="0" fontId="3" fillId="5" borderId="5" xfId="0" applyNumberFormat="1" applyFont="1" applyFill="1" applyBorder="1" applyAlignment="1" applyProtection="1">
      <alignment horizontal="center"/>
    </xf>
    <xf numFmtId="2" fontId="3" fillId="5" borderId="6" xfId="0" applyNumberFormat="1" applyFont="1" applyFill="1" applyBorder="1" applyAlignment="1"/>
    <xf numFmtId="3" fontId="3" fillId="5" borderId="6" xfId="0" applyNumberFormat="1" applyFont="1" applyFill="1" applyBorder="1" applyAlignment="1" applyProtection="1"/>
    <xf numFmtId="0" fontId="3" fillId="0" borderId="0" xfId="0" applyFont="1"/>
    <xf numFmtId="0" fontId="2" fillId="0" borderId="7" xfId="0" applyFont="1" applyBorder="1"/>
    <xf numFmtId="0" fontId="2" fillId="0" borderId="0" xfId="0" applyFont="1" applyFill="1" applyBorder="1"/>
    <xf numFmtId="0" fontId="3" fillId="0" borderId="7" xfId="0" applyFont="1" applyBorder="1"/>
    <xf numFmtId="0" fontId="2" fillId="0" borderId="0" xfId="0" applyFont="1" applyBorder="1"/>
    <xf numFmtId="0" fontId="8" fillId="6" borderId="8" xfId="0" applyFont="1" applyFill="1" applyBorder="1" applyAlignment="1" applyProtection="1">
      <alignment horizontal="left"/>
    </xf>
    <xf numFmtId="0" fontId="3" fillId="6" borderId="10" xfId="0" applyFont="1" applyFill="1" applyBorder="1" applyAlignment="1" applyProtection="1"/>
    <xf numFmtId="0" fontId="8" fillId="6" borderId="9" xfId="0" applyFont="1" applyFill="1" applyBorder="1" applyAlignment="1" applyProtection="1"/>
    <xf numFmtId="3" fontId="3" fillId="0" borderId="0" xfId="0" applyNumberFormat="1" applyFont="1"/>
    <xf numFmtId="0" fontId="8" fillId="0" borderId="11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</xf>
    <xf numFmtId="3" fontId="3" fillId="4" borderId="15" xfId="1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 applyProtection="1">
      <alignment horizontal="right"/>
    </xf>
    <xf numFmtId="0" fontId="8" fillId="0" borderId="14" xfId="0" applyFont="1" applyFill="1" applyBorder="1" applyAlignment="1" applyProtection="1">
      <alignment horizontal="left"/>
    </xf>
    <xf numFmtId="49" fontId="3" fillId="0" borderId="15" xfId="0" applyNumberFormat="1" applyFont="1" applyFill="1" applyBorder="1" applyAlignment="1" applyProtection="1">
      <alignment horizontal="right"/>
    </xf>
    <xf numFmtId="3" fontId="3" fillId="0" borderId="15" xfId="0" applyNumberFormat="1" applyFont="1" applyFill="1" applyBorder="1"/>
    <xf numFmtId="49" fontId="3" fillId="0" borderId="16" xfId="0" applyNumberFormat="1" applyFont="1" applyFill="1" applyBorder="1" applyAlignment="1" applyProtection="1">
      <alignment horizontal="right"/>
    </xf>
    <xf numFmtId="0" fontId="8" fillId="0" borderId="14" xfId="0" applyFont="1" applyFill="1" applyBorder="1" applyProtection="1"/>
    <xf numFmtId="0" fontId="8" fillId="0" borderId="16" xfId="0" applyFont="1" applyFill="1" applyBorder="1" applyAlignment="1" applyProtection="1">
      <alignment horizontal="center"/>
    </xf>
    <xf numFmtId="0" fontId="8" fillId="4" borderId="14" xfId="0" applyFont="1" applyFill="1" applyBorder="1" applyProtection="1"/>
    <xf numFmtId="0" fontId="3" fillId="4" borderId="15" xfId="0" applyFont="1" applyFill="1" applyBorder="1" applyProtection="1"/>
    <xf numFmtId="0" fontId="8" fillId="0" borderId="14" xfId="0" applyFont="1" applyFill="1" applyBorder="1" applyAlignment="1" applyProtection="1"/>
    <xf numFmtId="3" fontId="3" fillId="0" borderId="15" xfId="1" applyNumberFormat="1" applyFont="1" applyFill="1" applyBorder="1" applyAlignment="1">
      <alignment horizontal="right"/>
    </xf>
    <xf numFmtId="0" fontId="3" fillId="0" borderId="15" xfId="0" applyFont="1" applyFill="1" applyBorder="1" applyProtection="1"/>
    <xf numFmtId="0" fontId="3" fillId="0" borderId="15" xfId="0" applyFont="1" applyFill="1" applyBorder="1" applyAlignment="1" applyProtection="1"/>
    <xf numFmtId="0" fontId="8" fillId="6" borderId="11" xfId="0" applyFont="1" applyFill="1" applyBorder="1" applyAlignment="1" applyProtection="1">
      <alignment horizontal="left"/>
    </xf>
    <xf numFmtId="0" fontId="3" fillId="6" borderId="14" xfId="0" applyFont="1" applyFill="1" applyBorder="1" applyProtection="1"/>
    <xf numFmtId="0" fontId="3" fillId="6" borderId="15" xfId="0" applyFont="1" applyFill="1" applyBorder="1" applyProtection="1"/>
    <xf numFmtId="3" fontId="3" fillId="6" borderId="15" xfId="1" applyNumberFormat="1" applyFont="1" applyFill="1" applyBorder="1" applyAlignment="1">
      <alignment horizontal="right"/>
    </xf>
    <xf numFmtId="0" fontId="8" fillId="0" borderId="17" xfId="0" applyFont="1" applyFill="1" applyBorder="1" applyAlignment="1" applyProtection="1"/>
    <xf numFmtId="0" fontId="3" fillId="0" borderId="13" xfId="0" applyFont="1" applyFill="1" applyBorder="1" applyAlignment="1" applyProtection="1"/>
    <xf numFmtId="0" fontId="8" fillId="0" borderId="17" xfId="0" applyFont="1" applyFill="1" applyBorder="1" applyProtection="1"/>
    <xf numFmtId="0" fontId="3" fillId="0" borderId="13" xfId="0" applyFont="1" applyFill="1" applyBorder="1" applyProtection="1"/>
    <xf numFmtId="3" fontId="3" fillId="0" borderId="13" xfId="0" applyNumberFormat="1" applyFont="1" applyFill="1" applyBorder="1"/>
    <xf numFmtId="0" fontId="8" fillId="2" borderId="18" xfId="0" applyFont="1" applyFill="1" applyBorder="1" applyProtection="1"/>
    <xf numFmtId="0" fontId="2" fillId="2" borderId="19" xfId="0" applyFont="1" applyFill="1" applyBorder="1" applyProtection="1"/>
    <xf numFmtId="0" fontId="9" fillId="2" borderId="20" xfId="0" applyFont="1" applyFill="1" applyBorder="1" applyProtection="1"/>
    <xf numFmtId="3" fontId="2" fillId="2" borderId="21" xfId="1" applyNumberFormat="1" applyFont="1" applyFill="1" applyBorder="1" applyAlignment="1">
      <alignment horizontal="right"/>
    </xf>
    <xf numFmtId="3" fontId="2" fillId="2" borderId="2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3" fillId="6" borderId="9" xfId="1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49" fontId="2" fillId="0" borderId="0" xfId="0" quotePrefix="1" applyNumberFormat="1" applyFont="1" applyFill="1" applyBorder="1" applyAlignment="1" applyProtection="1">
      <alignment shrinkToFit="1"/>
    </xf>
    <xf numFmtId="0" fontId="2" fillId="0" borderId="0" xfId="0" applyFont="1" applyBorder="1" applyAlignment="1">
      <alignment shrinkToFit="1"/>
    </xf>
    <xf numFmtId="0" fontId="3" fillId="0" borderId="11" xfId="0" applyFont="1" applyFill="1" applyBorder="1" applyAlignment="1" applyProtection="1">
      <alignment horizontal="right"/>
    </xf>
    <xf numFmtId="0" fontId="8" fillId="6" borderId="10" xfId="0" applyFont="1" applyFill="1" applyBorder="1" applyAlignment="1" applyProtection="1"/>
    <xf numFmtId="49" fontId="3" fillId="0" borderId="22" xfId="0" applyNumberFormat="1" applyFont="1" applyFill="1" applyBorder="1" applyAlignment="1" applyProtection="1">
      <alignment horizontal="right"/>
    </xf>
    <xf numFmtId="0" fontId="8" fillId="4" borderId="22" xfId="0" applyFont="1" applyFill="1" applyBorder="1" applyProtection="1"/>
    <xf numFmtId="0" fontId="8" fillId="6" borderId="22" xfId="0" applyFont="1" applyFill="1" applyBorder="1" applyProtection="1"/>
    <xf numFmtId="0" fontId="3" fillId="0" borderId="22" xfId="0" applyFont="1" applyFill="1" applyBorder="1" applyProtection="1"/>
    <xf numFmtId="0" fontId="3" fillId="4" borderId="22" xfId="0" applyFont="1" applyFill="1" applyBorder="1" applyProtection="1"/>
    <xf numFmtId="0" fontId="3" fillId="0" borderId="22" xfId="0" applyFont="1" applyFill="1" applyBorder="1" applyAlignment="1" applyProtection="1"/>
    <xf numFmtId="0" fontId="3" fillId="0" borderId="12" xfId="0" applyFont="1" applyFill="1" applyBorder="1" applyProtection="1"/>
    <xf numFmtId="0" fontId="9" fillId="2" borderId="19" xfId="0" applyFont="1" applyFill="1" applyBorder="1" applyProtection="1"/>
    <xf numFmtId="3" fontId="3" fillId="6" borderId="1" xfId="1" applyNumberFormat="1" applyFont="1" applyFill="1" applyBorder="1" applyAlignment="1">
      <alignment horizontal="right"/>
    </xf>
    <xf numFmtId="3" fontId="3" fillId="4" borderId="3" xfId="1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3" fontId="3" fillId="6" borderId="3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3" fontId="3" fillId="0" borderId="23" xfId="0" applyNumberFormat="1" applyFont="1" applyFill="1" applyBorder="1"/>
    <xf numFmtId="0" fontId="26" fillId="0" borderId="0" xfId="0" applyFont="1"/>
    <xf numFmtId="0" fontId="8" fillId="0" borderId="0" xfId="0" applyFont="1"/>
    <xf numFmtId="0" fontId="8" fillId="0" borderId="0" xfId="0" quotePrefix="1" applyFont="1"/>
    <xf numFmtId="0" fontId="8" fillId="0" borderId="0" xfId="0" applyFont="1" applyFill="1"/>
    <xf numFmtId="0" fontId="9" fillId="38" borderId="33" xfId="2" applyFont="1" applyFill="1" applyBorder="1"/>
    <xf numFmtId="0" fontId="9" fillId="39" borderId="34" xfId="0" applyFont="1" applyFill="1" applyBorder="1" applyAlignment="1">
      <alignment horizontal="center" vertical="center"/>
    </xf>
    <xf numFmtId="0" fontId="9" fillId="40" borderId="34" xfId="0" applyFont="1" applyFill="1" applyBorder="1" applyAlignment="1">
      <alignment horizontal="center" vertical="center"/>
    </xf>
    <xf numFmtId="0" fontId="9" fillId="42" borderId="36" xfId="2" applyFont="1" applyFill="1" applyBorder="1" applyAlignment="1">
      <alignment horizontal="left" vertical="center"/>
    </xf>
    <xf numFmtId="3" fontId="8" fillId="42" borderId="37" xfId="0" applyNumberFormat="1" applyFont="1" applyFill="1" applyBorder="1" applyAlignment="1">
      <alignment horizontal="right" vertical="center"/>
    </xf>
    <xf numFmtId="3" fontId="28" fillId="42" borderId="37" xfId="0" applyNumberFormat="1" applyFont="1" applyFill="1" applyBorder="1" applyAlignment="1">
      <alignment horizontal="right" vertical="center"/>
    </xf>
    <xf numFmtId="0" fontId="28" fillId="0" borderId="0" xfId="0" applyFont="1" applyFill="1"/>
    <xf numFmtId="0" fontId="9" fillId="42" borderId="11" xfId="2" applyFont="1" applyFill="1" applyBorder="1" applyAlignment="1">
      <alignment horizontal="left" vertical="center"/>
    </xf>
    <xf numFmtId="3" fontId="8" fillId="42" borderId="14" xfId="0" applyNumberFormat="1" applyFont="1" applyFill="1" applyBorder="1" applyAlignment="1">
      <alignment horizontal="right" vertical="center"/>
    </xf>
    <xf numFmtId="3" fontId="28" fillId="42" borderId="14" xfId="0" applyNumberFormat="1" applyFont="1" applyFill="1" applyBorder="1" applyAlignment="1">
      <alignment horizontal="right" vertical="center"/>
    </xf>
    <xf numFmtId="3" fontId="8" fillId="42" borderId="15" xfId="0" applyNumberFormat="1" applyFont="1" applyFill="1" applyBorder="1" applyAlignment="1">
      <alignment horizontal="right" vertical="center"/>
    </xf>
    <xf numFmtId="0" fontId="9" fillId="42" borderId="39" xfId="2" applyFont="1" applyFill="1" applyBorder="1" applyAlignment="1">
      <alignment horizontal="left" vertical="center"/>
    </xf>
    <xf numFmtId="3" fontId="8" fillId="42" borderId="40" xfId="0" applyNumberFormat="1" applyFont="1" applyFill="1" applyBorder="1" applyAlignment="1">
      <alignment horizontal="right" vertical="center"/>
    </xf>
    <xf numFmtId="3" fontId="28" fillId="42" borderId="40" xfId="0" applyNumberFormat="1" applyFont="1" applyFill="1" applyBorder="1" applyAlignment="1">
      <alignment horizontal="right" vertical="center"/>
    </xf>
    <xf numFmtId="0" fontId="9" fillId="43" borderId="36" xfId="2" applyFont="1" applyFill="1" applyBorder="1" applyAlignment="1">
      <alignment horizontal="left" vertical="center"/>
    </xf>
    <xf numFmtId="3" fontId="8" fillId="43" borderId="42" xfId="0" applyNumberFormat="1" applyFont="1" applyFill="1" applyBorder="1" applyAlignment="1">
      <alignment horizontal="right" vertical="center"/>
    </xf>
    <xf numFmtId="3" fontId="8" fillId="43" borderId="9" xfId="0" applyNumberFormat="1" applyFont="1" applyFill="1" applyBorder="1" applyAlignment="1">
      <alignment horizontal="right" vertical="center"/>
    </xf>
    <xf numFmtId="0" fontId="9" fillId="43" borderId="11" xfId="2" applyFont="1" applyFill="1" applyBorder="1" applyAlignment="1">
      <alignment horizontal="left" vertical="center"/>
    </xf>
    <xf numFmtId="3" fontId="8" fillId="43" borderId="14" xfId="0" applyNumberFormat="1" applyFont="1" applyFill="1" applyBorder="1" applyAlignment="1">
      <alignment horizontal="right" vertical="center"/>
    </xf>
    <xf numFmtId="3" fontId="8" fillId="43" borderId="15" xfId="0" applyNumberFormat="1" applyFont="1" applyFill="1" applyBorder="1" applyAlignment="1">
      <alignment horizontal="right" vertical="center"/>
    </xf>
    <xf numFmtId="4" fontId="8" fillId="43" borderId="14" xfId="0" applyNumberFormat="1" applyFont="1" applyFill="1" applyBorder="1" applyAlignment="1">
      <alignment horizontal="right" vertical="center"/>
    </xf>
    <xf numFmtId="4" fontId="8" fillId="43" borderId="15" xfId="0" applyNumberFormat="1" applyFont="1" applyFill="1" applyBorder="1" applyAlignment="1">
      <alignment horizontal="right" vertical="center"/>
    </xf>
    <xf numFmtId="3" fontId="28" fillId="0" borderId="0" xfId="0" applyNumberFormat="1" applyFont="1" applyFill="1"/>
    <xf numFmtId="0" fontId="9" fillId="43" borderId="39" xfId="2" applyFont="1" applyFill="1" applyBorder="1" applyAlignment="1">
      <alignment horizontal="left" vertical="center"/>
    </xf>
    <xf numFmtId="4" fontId="8" fillId="43" borderId="40" xfId="0" applyNumberFormat="1" applyFont="1" applyFill="1" applyBorder="1" applyAlignment="1">
      <alignment horizontal="right" vertical="center"/>
    </xf>
    <xf numFmtId="4" fontId="8" fillId="43" borderId="41" xfId="0" applyNumberFormat="1" applyFont="1" applyFill="1" applyBorder="1" applyAlignment="1">
      <alignment horizontal="right" vertic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3" fillId="0" borderId="0" xfId="0" applyFont="1"/>
    <xf numFmtId="49" fontId="33" fillId="0" borderId="14" xfId="3" applyNumberFormat="1" applyFont="1" applyFill="1" applyBorder="1" applyAlignment="1">
      <alignment horizontal="center" vertical="center" wrapText="1"/>
    </xf>
    <xf numFmtId="49" fontId="32" fillId="38" borderId="14" xfId="3" applyNumberFormat="1" applyFont="1" applyFill="1" applyBorder="1" applyAlignment="1">
      <alignment horizontal="center" vertical="center" wrapText="1"/>
    </xf>
    <xf numFmtId="49" fontId="33" fillId="0" borderId="14" xfId="3" applyNumberFormat="1" applyFont="1" applyFill="1" applyBorder="1" applyAlignment="1">
      <alignment horizontal="left" vertical="center" wrapText="1"/>
    </xf>
    <xf numFmtId="3" fontId="33" fillId="0" borderId="14" xfId="3" applyNumberFormat="1" applyFont="1" applyFill="1" applyBorder="1" applyAlignment="1">
      <alignment horizontal="right" vertical="center"/>
    </xf>
    <xf numFmtId="4" fontId="33" fillId="0" borderId="14" xfId="3" applyNumberFormat="1" applyFont="1" applyFill="1" applyBorder="1" applyAlignment="1">
      <alignment horizontal="right" vertical="center"/>
    </xf>
    <xf numFmtId="3" fontId="34" fillId="44" borderId="44" xfId="0" applyNumberFormat="1" applyFont="1" applyFill="1" applyBorder="1" applyAlignment="1">
      <alignment horizontal="right" vertical="center" readingOrder="1"/>
    </xf>
    <xf numFmtId="49" fontId="33" fillId="0" borderId="14" xfId="3" applyNumberFormat="1" applyFont="1" applyFill="1" applyBorder="1" applyAlignment="1">
      <alignment horizontal="right" vertical="center"/>
    </xf>
    <xf numFmtId="49" fontId="32" fillId="0" borderId="14" xfId="3" applyNumberFormat="1" applyFont="1" applyFill="1" applyBorder="1" applyAlignment="1">
      <alignment horizontal="left" vertical="center" wrapText="1"/>
    </xf>
    <xf numFmtId="3" fontId="32" fillId="38" borderId="14" xfId="3" applyNumberFormat="1" applyFont="1" applyFill="1" applyBorder="1" applyAlignment="1">
      <alignment horizontal="right" vertical="center"/>
    </xf>
    <xf numFmtId="4" fontId="32" fillId="38" borderId="14" xfId="3" applyNumberFormat="1" applyFont="1" applyFill="1" applyBorder="1" applyAlignment="1">
      <alignment horizontal="right" vertical="center"/>
    </xf>
    <xf numFmtId="4" fontId="32" fillId="0" borderId="14" xfId="3" applyNumberFormat="1" applyFont="1" applyFill="1" applyBorder="1" applyAlignment="1">
      <alignment horizontal="right" vertical="center"/>
    </xf>
    <xf numFmtId="3" fontId="35" fillId="44" borderId="44" xfId="0" applyNumberFormat="1" applyFont="1" applyFill="1" applyBorder="1" applyAlignment="1">
      <alignment horizontal="right" vertical="center" readingOrder="1"/>
    </xf>
    <xf numFmtId="49" fontId="33" fillId="0" borderId="0" xfId="3" applyNumberFormat="1" applyFont="1" applyFill="1" applyAlignment="1">
      <alignment vertical="center" wrapText="1"/>
    </xf>
    <xf numFmtId="0" fontId="33" fillId="0" borderId="0" xfId="3" applyFont="1" applyFill="1" applyAlignment="1">
      <alignment horizontal="center" vertical="center" wrapText="1"/>
    </xf>
    <xf numFmtId="0" fontId="33" fillId="0" borderId="0" xfId="3" applyFont="1" applyFill="1" applyAlignment="1">
      <alignment vertical="center" wrapText="1"/>
    </xf>
    <xf numFmtId="0" fontId="33" fillId="0" borderId="0" xfId="0" applyFont="1" applyFill="1"/>
    <xf numFmtId="49" fontId="33" fillId="0" borderId="0" xfId="3" applyNumberFormat="1" applyFont="1" applyFill="1" applyAlignment="1">
      <alignment horizontal="center" vertical="center" wrapText="1"/>
    </xf>
    <xf numFmtId="0" fontId="33" fillId="0" borderId="0" xfId="3" applyFont="1" applyFill="1" applyAlignment="1">
      <alignment horizontal="left" vertical="center" wrapText="1"/>
    </xf>
    <xf numFmtId="0" fontId="33" fillId="0" borderId="0" xfId="0" applyFont="1" applyFill="1" applyAlignment="1">
      <alignment horizontal="left"/>
    </xf>
    <xf numFmtId="49" fontId="33" fillId="0" borderId="0" xfId="3" applyNumberFormat="1" applyFont="1" applyFill="1" applyAlignment="1">
      <alignment horizontal="right" vertical="center" wrapText="1"/>
    </xf>
    <xf numFmtId="1" fontId="30" fillId="0" borderId="0" xfId="0" applyNumberFormat="1" applyFont="1"/>
    <xf numFmtId="1" fontId="31" fillId="0" borderId="0" xfId="0" applyNumberFormat="1" applyFont="1"/>
    <xf numFmtId="49" fontId="35" fillId="45" borderId="45" xfId="0" applyNumberFormat="1" applyFont="1" applyFill="1" applyBorder="1" applyAlignment="1">
      <alignment horizontal="left" vertical="center" readingOrder="1"/>
    </xf>
    <xf numFmtId="49" fontId="34" fillId="45" borderId="44" xfId="0" applyNumberFormat="1" applyFont="1" applyFill="1" applyBorder="1" applyAlignment="1">
      <alignment horizontal="left" vertical="center" readingOrder="1"/>
    </xf>
    <xf numFmtId="0" fontId="34" fillId="45" borderId="46" xfId="0" applyNumberFormat="1" applyFont="1" applyFill="1" applyBorder="1" applyAlignment="1">
      <alignment horizontal="left" vertical="center" readingOrder="1"/>
    </xf>
    <xf numFmtId="0" fontId="31" fillId="0" borderId="0" xfId="0" applyNumberFormat="1" applyFont="1"/>
    <xf numFmtId="3" fontId="33" fillId="0" borderId="0" xfId="0" applyNumberFormat="1" applyFont="1"/>
    <xf numFmtId="3" fontId="34" fillId="0" borderId="0" xfId="0" applyNumberFormat="1" applyFont="1"/>
    <xf numFmtId="3" fontId="31" fillId="0" borderId="0" xfId="0" applyNumberFormat="1" applyFont="1"/>
    <xf numFmtId="3" fontId="34" fillId="46" borderId="44" xfId="0" applyNumberFormat="1" applyFont="1" applyFill="1" applyBorder="1" applyAlignment="1">
      <alignment horizontal="right" vertical="center" readingOrder="1"/>
    </xf>
    <xf numFmtId="3" fontId="30" fillId="0" borderId="0" xfId="0" applyNumberFormat="1" applyFont="1"/>
    <xf numFmtId="0" fontId="32" fillId="0" borderId="0" xfId="0" applyFont="1" applyAlignment="1"/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4" fillId="0" borderId="0" xfId="0" applyFont="1" applyAlignment="1">
      <alignment horizontal="left" vertical="top"/>
    </xf>
    <xf numFmtId="3" fontId="33" fillId="0" borderId="0" xfId="0" applyNumberFormat="1" applyFont="1" applyAlignment="1">
      <alignment vertical="top"/>
    </xf>
    <xf numFmtId="0" fontId="33" fillId="0" borderId="0" xfId="0" applyFont="1" applyAlignment="1"/>
    <xf numFmtId="3" fontId="56" fillId="0" borderId="0" xfId="0" applyNumberFormat="1" applyFont="1"/>
    <xf numFmtId="4" fontId="57" fillId="69" borderId="57" xfId="0" applyNumberFormat="1" applyFont="1" applyFill="1" applyBorder="1" applyAlignment="1">
      <alignment horizontal="right" vertical="top"/>
    </xf>
    <xf numFmtId="3" fontId="57" fillId="69" borderId="58" xfId="0" applyNumberFormat="1" applyFont="1" applyFill="1" applyBorder="1" applyAlignment="1">
      <alignment horizontal="right" vertical="top"/>
    </xf>
    <xf numFmtId="4" fontId="57" fillId="69" borderId="58" xfId="0" applyNumberFormat="1" applyFont="1" applyFill="1" applyBorder="1" applyAlignment="1">
      <alignment horizontal="right" vertical="top"/>
    </xf>
    <xf numFmtId="49" fontId="58" fillId="70" borderId="59" xfId="0" applyNumberFormat="1" applyFont="1" applyFill="1" applyBorder="1" applyAlignment="1">
      <alignment vertical="top" wrapText="1"/>
    </xf>
    <xf numFmtId="4" fontId="59" fillId="71" borderId="60" xfId="0" applyNumberFormat="1" applyFont="1" applyFill="1" applyBorder="1" applyAlignment="1">
      <alignment horizontal="right" vertical="top"/>
    </xf>
    <xf numFmtId="3" fontId="59" fillId="71" borderId="61" xfId="0" applyNumberFormat="1" applyFont="1" applyFill="1" applyBorder="1" applyAlignment="1">
      <alignment horizontal="right" vertical="top"/>
    </xf>
    <xf numFmtId="4" fontId="59" fillId="71" borderId="61" xfId="0" applyNumberFormat="1" applyFont="1" applyFill="1" applyBorder="1" applyAlignment="1">
      <alignment horizontal="right" vertical="top"/>
    </xf>
    <xf numFmtId="49" fontId="59" fillId="71" borderId="61" xfId="0" applyNumberFormat="1" applyFont="1" applyFill="1" applyBorder="1" applyAlignment="1">
      <alignment horizontal="right" vertical="top"/>
    </xf>
    <xf numFmtId="49" fontId="60" fillId="72" borderId="62" xfId="0" applyNumberFormat="1" applyFont="1" applyFill="1" applyBorder="1" applyAlignment="1">
      <alignment vertical="top" wrapText="1"/>
    </xf>
    <xf numFmtId="49" fontId="59" fillId="71" borderId="60" xfId="0" applyNumberFormat="1" applyFont="1" applyFill="1" applyBorder="1" applyAlignment="1">
      <alignment horizontal="right" vertical="top"/>
    </xf>
    <xf numFmtId="49" fontId="60" fillId="72" borderId="64" xfId="0" applyNumberFormat="1" applyFont="1" applyFill="1" applyBorder="1" applyAlignment="1">
      <alignment horizontal="center" vertical="top" wrapText="1"/>
    </xf>
    <xf numFmtId="49" fontId="60" fillId="72" borderId="68" xfId="0" applyNumberFormat="1" applyFont="1" applyFill="1" applyBorder="1" applyAlignment="1">
      <alignment horizontal="center" vertical="top" wrapText="1"/>
    </xf>
    <xf numFmtId="3" fontId="59" fillId="71" borderId="75" xfId="0" applyNumberFormat="1" applyFont="1" applyFill="1" applyBorder="1" applyAlignment="1">
      <alignment horizontal="right" vertical="top"/>
    </xf>
    <xf numFmtId="3" fontId="59" fillId="71" borderId="0" xfId="0" applyNumberFormat="1" applyFont="1" applyFill="1" applyBorder="1" applyAlignment="1">
      <alignment horizontal="right" vertical="top"/>
    </xf>
    <xf numFmtId="0" fontId="61" fillId="0" borderId="0" xfId="0" applyFont="1" applyAlignment="1">
      <alignment vertical="top"/>
    </xf>
    <xf numFmtId="0" fontId="62" fillId="0" borderId="0" xfId="0" applyFont="1" applyAlignment="1">
      <alignment horizontal="left" vertical="top"/>
    </xf>
    <xf numFmtId="0" fontId="63" fillId="0" borderId="0" xfId="0" applyFont="1"/>
    <xf numFmtId="3" fontId="63" fillId="0" borderId="0" xfId="0" applyNumberFormat="1" applyFont="1" applyAlignment="1">
      <alignment vertical="top"/>
    </xf>
    <xf numFmtId="0" fontId="63" fillId="0" borderId="0" xfId="0" applyFont="1" applyAlignment="1"/>
    <xf numFmtId="0" fontId="62" fillId="0" borderId="0" xfId="0" applyFont="1" applyAlignment="1">
      <alignment vertical="top"/>
    </xf>
    <xf numFmtId="0" fontId="62" fillId="0" borderId="0" xfId="0" quotePrefix="1" applyFont="1" applyAlignment="1">
      <alignment vertical="top"/>
    </xf>
    <xf numFmtId="0" fontId="61" fillId="0" borderId="0" xfId="0" applyFont="1" applyAlignment="1">
      <alignment horizontal="left" vertical="top"/>
    </xf>
    <xf numFmtId="3" fontId="24" fillId="0" borderId="0" xfId="0" applyNumberFormat="1" applyFont="1"/>
    <xf numFmtId="3" fontId="64" fillId="44" borderId="44" xfId="0" applyNumberFormat="1" applyFont="1" applyFill="1" applyBorder="1" applyAlignment="1">
      <alignment horizontal="right" vertical="center" readingOrder="1"/>
    </xf>
    <xf numFmtId="49" fontId="64" fillId="45" borderId="44" xfId="0" applyNumberFormat="1" applyFont="1" applyFill="1" applyBorder="1" applyAlignment="1">
      <alignment horizontal="left" vertical="center" readingOrder="1"/>
    </xf>
    <xf numFmtId="49" fontId="64" fillId="45" borderId="45" xfId="0" applyNumberFormat="1" applyFont="1" applyFill="1" applyBorder="1" applyAlignment="1">
      <alignment horizontal="left" vertical="center" readingOrder="1"/>
    </xf>
    <xf numFmtId="0" fontId="66" fillId="0" borderId="0" xfId="0" applyFont="1"/>
    <xf numFmtId="0" fontId="65" fillId="0" borderId="0" xfId="0" applyNumberFormat="1" applyFont="1"/>
    <xf numFmtId="3" fontId="0" fillId="0" borderId="0" xfId="0" applyNumberFormat="1"/>
    <xf numFmtId="0" fontId="0" fillId="0" borderId="3" xfId="0" applyBorder="1"/>
    <xf numFmtId="0" fontId="0" fillId="0" borderId="5" xfId="0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9" xfId="0" applyNumberFormat="1" applyBorder="1"/>
    <xf numFmtId="4" fontId="0" fillId="0" borderId="40" xfId="0" applyNumberFormat="1" applyBorder="1"/>
    <xf numFmtId="4" fontId="0" fillId="0" borderId="41" xfId="0" applyNumberFormat="1" applyBorder="1"/>
    <xf numFmtId="4" fontId="0" fillId="0" borderId="78" xfId="0" applyNumberFormat="1" applyBorder="1"/>
    <xf numFmtId="49" fontId="60" fillId="72" borderId="68" xfId="0" applyNumberFormat="1" applyFont="1" applyFill="1" applyBorder="1" applyAlignment="1">
      <alignment horizontal="center" vertical="top" wrapText="1"/>
    </xf>
    <xf numFmtId="3" fontId="67" fillId="44" borderId="44" xfId="0" applyNumberFormat="1" applyFont="1" applyFill="1" applyBorder="1" applyAlignment="1">
      <alignment horizontal="right" vertical="center" readingOrder="1"/>
    </xf>
    <xf numFmtId="3" fontId="67" fillId="44" borderId="81" xfId="0" applyNumberFormat="1" applyFont="1" applyFill="1" applyBorder="1" applyAlignment="1">
      <alignment horizontal="right" vertical="center" readingOrder="1"/>
    </xf>
    <xf numFmtId="49" fontId="67" fillId="45" borderId="44" xfId="0" applyNumberFormat="1" applyFont="1" applyFill="1" applyBorder="1" applyAlignment="1">
      <alignment horizontal="left" vertical="center" readingOrder="1"/>
    </xf>
    <xf numFmtId="0" fontId="67" fillId="45" borderId="44" xfId="0" applyNumberFormat="1" applyFont="1" applyFill="1" applyBorder="1" applyAlignment="1">
      <alignment horizontal="left" vertical="center" readingOrder="1"/>
    </xf>
    <xf numFmtId="4" fontId="0" fillId="0" borderId="22" xfId="0" applyNumberFormat="1" applyBorder="1"/>
    <xf numFmtId="4" fontId="0" fillId="0" borderId="84" xfId="0" applyNumberFormat="1" applyBorder="1"/>
    <xf numFmtId="0" fontId="0" fillId="0" borderId="80" xfId="0" applyBorder="1"/>
    <xf numFmtId="4" fontId="0" fillId="0" borderId="77" xfId="0" applyNumberFormat="1" applyBorder="1"/>
    <xf numFmtId="4" fontId="0" fillId="0" borderId="37" xfId="0" applyNumberFormat="1" applyBorder="1"/>
    <xf numFmtId="4" fontId="0" fillId="0" borderId="83" xfId="0" applyNumberFormat="1" applyBorder="1"/>
    <xf numFmtId="4" fontId="0" fillId="0" borderId="38" xfId="0" applyNumberFormat="1" applyBorder="1"/>
    <xf numFmtId="4" fontId="0" fillId="0" borderId="87" xfId="0" applyNumberFormat="1" applyFill="1" applyBorder="1"/>
    <xf numFmtId="0" fontId="0" fillId="0" borderId="16" xfId="0" applyFill="1" applyBorder="1"/>
    <xf numFmtId="4" fontId="0" fillId="0" borderId="4" xfId="0" applyNumberFormat="1" applyFill="1" applyBorder="1"/>
    <xf numFmtId="0" fontId="0" fillId="0" borderId="0" xfId="0" applyBorder="1"/>
    <xf numFmtId="4" fontId="0" fillId="0" borderId="0" xfId="0" applyNumberFormat="1" applyBorder="1"/>
    <xf numFmtId="0" fontId="0" fillId="74" borderId="5" xfId="0" applyFill="1" applyBorder="1"/>
    <xf numFmtId="4" fontId="0" fillId="74" borderId="79" xfId="0" applyNumberFormat="1" applyFill="1" applyBorder="1"/>
    <xf numFmtId="4" fontId="0" fillId="74" borderId="40" xfId="0" applyNumberFormat="1" applyFill="1" applyBorder="1"/>
    <xf numFmtId="4" fontId="0" fillId="74" borderId="84" xfId="0" applyNumberFormat="1" applyFill="1" applyBorder="1"/>
    <xf numFmtId="4" fontId="0" fillId="74" borderId="41" xfId="0" applyNumberFormat="1" applyFill="1" applyBorder="1"/>
    <xf numFmtId="49" fontId="68" fillId="0" borderId="11" xfId="0" applyNumberFormat="1" applyFont="1" applyFill="1" applyBorder="1" applyAlignment="1" applyProtection="1">
      <alignment horizontal="right"/>
    </xf>
    <xf numFmtId="0" fontId="69" fillId="0" borderId="14" xfId="0" applyFont="1" applyFill="1" applyBorder="1" applyAlignment="1" applyProtection="1"/>
    <xf numFmtId="0" fontId="68" fillId="0" borderId="15" xfId="0" applyFont="1" applyFill="1" applyBorder="1" applyAlignment="1" applyProtection="1"/>
    <xf numFmtId="3" fontId="68" fillId="0" borderId="15" xfId="1" applyNumberFormat="1" applyFont="1" applyFill="1" applyBorder="1" applyAlignment="1">
      <alignment horizontal="right"/>
    </xf>
    <xf numFmtId="0" fontId="68" fillId="0" borderId="0" xfId="0" applyFont="1"/>
    <xf numFmtId="49" fontId="68" fillId="0" borderId="16" xfId="0" applyNumberFormat="1" applyFont="1" applyFill="1" applyBorder="1" applyAlignment="1" applyProtection="1">
      <alignment horizontal="right"/>
    </xf>
    <xf numFmtId="3" fontId="68" fillId="0" borderId="15" xfId="0" applyNumberFormat="1" applyFont="1" applyFill="1" applyBorder="1"/>
    <xf numFmtId="0" fontId="69" fillId="0" borderId="14" xfId="0" applyFont="1" applyFill="1" applyBorder="1" applyProtection="1"/>
    <xf numFmtId="0" fontId="68" fillId="0" borderId="15" xfId="0" applyFont="1" applyFill="1" applyBorder="1" applyProtection="1"/>
    <xf numFmtId="0" fontId="2" fillId="0" borderId="0" xfId="0" applyFont="1" applyBorder="1" applyAlignment="1">
      <alignment horizontal="center" shrinkToFit="1"/>
    </xf>
    <xf numFmtId="0" fontId="24" fillId="76" borderId="76" xfId="0" applyFont="1" applyFill="1" applyBorder="1"/>
    <xf numFmtId="14" fontId="0" fillId="76" borderId="74" xfId="0" applyNumberFormat="1" applyFill="1" applyBorder="1"/>
    <xf numFmtId="14" fontId="0" fillId="76" borderId="34" xfId="0" applyNumberFormat="1" applyFill="1" applyBorder="1"/>
    <xf numFmtId="14" fontId="0" fillId="76" borderId="82" xfId="0" applyNumberFormat="1" applyFill="1" applyBorder="1"/>
    <xf numFmtId="14" fontId="0" fillId="76" borderId="35" xfId="0" applyNumberFormat="1" applyFill="1" applyBorder="1"/>
    <xf numFmtId="14" fontId="24" fillId="76" borderId="74" xfId="0" applyNumberFormat="1" applyFont="1" applyFill="1" applyBorder="1"/>
    <xf numFmtId="14" fontId="24" fillId="76" borderId="34" xfId="0" applyNumberFormat="1" applyFont="1" applyFill="1" applyBorder="1"/>
    <xf numFmtId="14" fontId="24" fillId="76" borderId="35" xfId="0" applyNumberFormat="1" applyFont="1" applyFill="1" applyBorder="1"/>
    <xf numFmtId="0" fontId="0" fillId="77" borderId="80" xfId="0" applyFill="1" applyBorder="1"/>
    <xf numFmtId="4" fontId="0" fillId="77" borderId="77" xfId="0" applyNumberFormat="1" applyFill="1" applyBorder="1"/>
    <xf numFmtId="4" fontId="0" fillId="77" borderId="37" xfId="0" applyNumberFormat="1" applyFill="1" applyBorder="1"/>
    <xf numFmtId="0" fontId="0" fillId="77" borderId="23" xfId="0" applyFill="1" applyBorder="1"/>
    <xf numFmtId="4" fontId="0" fillId="77" borderId="86" xfId="0" applyNumberFormat="1" applyFill="1" applyBorder="1"/>
    <xf numFmtId="4" fontId="0" fillId="77" borderId="12" xfId="0" applyNumberFormat="1" applyFill="1" applyBorder="1"/>
    <xf numFmtId="4" fontId="0" fillId="77" borderId="13" xfId="0" applyNumberFormat="1" applyFill="1" applyBorder="1"/>
    <xf numFmtId="4" fontId="0" fillId="77" borderId="83" xfId="0" applyNumberFormat="1" applyFill="1" applyBorder="1"/>
    <xf numFmtId="4" fontId="0" fillId="77" borderId="85" xfId="0" applyNumberFormat="1" applyFill="1" applyBorder="1"/>
    <xf numFmtId="0" fontId="0" fillId="77" borderId="3" xfId="0" applyFill="1" applyBorder="1"/>
    <xf numFmtId="4" fontId="0" fillId="77" borderId="78" xfId="0" applyNumberFormat="1" applyFill="1" applyBorder="1"/>
    <xf numFmtId="4" fontId="0" fillId="77" borderId="14" xfId="0" applyNumberFormat="1" applyFill="1" applyBorder="1"/>
    <xf numFmtId="4" fontId="0" fillId="77" borderId="22" xfId="0" applyNumberFormat="1" applyFill="1" applyBorder="1"/>
    <xf numFmtId="4" fontId="0" fillId="77" borderId="15" xfId="0" applyNumberFormat="1" applyFill="1" applyBorder="1"/>
    <xf numFmtId="49" fontId="60" fillId="72" borderId="0" xfId="0" applyNumberFormat="1" applyFont="1" applyFill="1" applyBorder="1" applyAlignment="1">
      <alignment vertical="top" wrapText="1"/>
    </xf>
    <xf numFmtId="0" fontId="9" fillId="41" borderId="34" xfId="0" applyFont="1" applyFill="1" applyBorder="1" applyAlignment="1">
      <alignment horizontal="center" vertical="center"/>
    </xf>
    <xf numFmtId="0" fontId="9" fillId="73" borderId="34" xfId="2" quotePrefix="1" applyFont="1" applyFill="1" applyBorder="1" applyAlignment="1">
      <alignment horizontal="center" vertical="center"/>
    </xf>
    <xf numFmtId="14" fontId="9" fillId="75" borderId="35" xfId="2" quotePrefix="1" applyNumberFormat="1" applyFont="1" applyFill="1" applyBorder="1" applyAlignment="1">
      <alignment horizontal="center" vertical="center"/>
    </xf>
    <xf numFmtId="3" fontId="8" fillId="42" borderId="41" xfId="2" applyNumberFormat="1" applyFont="1" applyFill="1" applyBorder="1" applyAlignment="1">
      <alignment horizontal="right" vertical="center"/>
    </xf>
    <xf numFmtId="0" fontId="67" fillId="45" borderId="44" xfId="0" applyNumberFormat="1" applyFont="1" applyFill="1" applyBorder="1" applyAlignment="1">
      <alignment horizontal="left" vertical="center" readingOrder="1"/>
    </xf>
    <xf numFmtId="49" fontId="60" fillId="72" borderId="68" xfId="0" applyNumberFormat="1" applyFont="1" applyFill="1" applyBorder="1" applyAlignment="1">
      <alignment horizontal="center" vertical="top" wrapText="1"/>
    </xf>
    <xf numFmtId="49" fontId="67" fillId="45" borderId="44" xfId="0" applyNumberFormat="1" applyFont="1" applyFill="1" applyBorder="1" applyAlignment="1">
      <alignment horizontal="left" vertical="center" readingOrder="1"/>
    </xf>
    <xf numFmtId="4" fontId="0" fillId="77" borderId="38" xfId="0" applyNumberFormat="1" applyFill="1" applyBorder="1"/>
    <xf numFmtId="4" fontId="0" fillId="0" borderId="0" xfId="0" applyNumberFormat="1"/>
    <xf numFmtId="0" fontId="57" fillId="71" borderId="71" xfId="0" applyFont="1" applyFill="1" applyBorder="1" applyAlignment="1">
      <alignment vertical="top" wrapText="1"/>
    </xf>
    <xf numFmtId="0" fontId="57" fillId="71" borderId="66" xfId="0" applyFont="1" applyFill="1" applyBorder="1" applyAlignment="1">
      <alignment vertical="top" wrapText="1"/>
    </xf>
    <xf numFmtId="14" fontId="9" fillId="78" borderId="35" xfId="2" quotePrefix="1" applyNumberFormat="1" applyFont="1" applyFill="1" applyBorder="1" applyAlignment="1">
      <alignment horizontal="center" vertical="center"/>
    </xf>
    <xf numFmtId="3" fontId="63" fillId="0" borderId="0" xfId="0" applyNumberFormat="1" applyFont="1" applyAlignment="1">
      <alignment vertical="top"/>
    </xf>
    <xf numFmtId="0" fontId="0" fillId="0" borderId="0" xfId="0"/>
    <xf numFmtId="0" fontId="62" fillId="0" borderId="0" xfId="0" applyFont="1" applyAlignment="1">
      <alignment horizontal="left" vertical="top"/>
    </xf>
    <xf numFmtId="49" fontId="67" fillId="45" borderId="88" xfId="0" applyNumberFormat="1" applyFont="1" applyFill="1" applyBorder="1" applyAlignment="1">
      <alignment vertical="center" readingOrder="1"/>
    </xf>
    <xf numFmtId="49" fontId="67" fillId="45" borderId="90" xfId="0" applyNumberFormat="1" applyFont="1" applyFill="1" applyBorder="1" applyAlignment="1">
      <alignment vertical="center" readingOrder="1"/>
    </xf>
    <xf numFmtId="0" fontId="67" fillId="45" borderId="88" xfId="0" applyNumberFormat="1" applyFont="1" applyFill="1" applyBorder="1" applyAlignment="1">
      <alignment vertical="center" readingOrder="1"/>
    </xf>
    <xf numFmtId="0" fontId="67" fillId="45" borderId="89" xfId="0" applyNumberFormat="1" applyFont="1" applyFill="1" applyBorder="1" applyAlignment="1">
      <alignment vertical="center" readingOrder="1"/>
    </xf>
    <xf numFmtId="0" fontId="67" fillId="45" borderId="90" xfId="0" applyNumberFormat="1" applyFont="1" applyFill="1" applyBorder="1" applyAlignment="1">
      <alignment vertical="center" readingOrder="1"/>
    </xf>
    <xf numFmtId="3" fontId="65" fillId="0" borderId="0" xfId="0" applyNumberFormat="1" applyFont="1"/>
    <xf numFmtId="49" fontId="60" fillId="72" borderId="73" xfId="0" applyNumberFormat="1" applyFont="1" applyFill="1" applyBorder="1" applyAlignment="1">
      <alignment horizontal="center" vertical="top" wrapText="1"/>
    </xf>
    <xf numFmtId="49" fontId="60" fillId="72" borderId="63" xfId="0" applyNumberFormat="1" applyFont="1" applyFill="1" applyBorder="1" applyAlignment="1">
      <alignment horizontal="center" vertical="top" wrapText="1"/>
    </xf>
    <xf numFmtId="49" fontId="60" fillId="72" borderId="69" xfId="0" applyNumberFormat="1" applyFont="1" applyFill="1" applyBorder="1" applyAlignment="1">
      <alignment horizontal="center" vertical="top" wrapText="1"/>
    </xf>
    <xf numFmtId="49" fontId="60" fillId="72" borderId="65" xfId="0" applyNumberFormat="1" applyFont="1" applyFill="1" applyBorder="1" applyAlignment="1">
      <alignment horizontal="center" vertical="top" wrapText="1"/>
    </xf>
    <xf numFmtId="49" fontId="60" fillId="72" borderId="72" xfId="0" applyNumberFormat="1" applyFont="1" applyFill="1" applyBorder="1" applyAlignment="1">
      <alignment horizontal="center" vertical="top" wrapText="1"/>
    </xf>
    <xf numFmtId="49" fontId="60" fillId="72" borderId="66" xfId="0" applyNumberFormat="1" applyFont="1" applyFill="1" applyBorder="1" applyAlignment="1">
      <alignment horizontal="center" vertical="top" wrapText="1"/>
    </xf>
    <xf numFmtId="0" fontId="34" fillId="46" borderId="44" xfId="0" applyNumberFormat="1" applyFont="1" applyFill="1" applyBorder="1" applyAlignment="1">
      <alignment horizontal="left" vertical="center" readingOrder="1"/>
    </xf>
    <xf numFmtId="49" fontId="60" fillId="72" borderId="70" xfId="0" applyNumberFormat="1" applyFont="1" applyFill="1" applyBorder="1" applyAlignment="1">
      <alignment horizontal="center" vertical="top" wrapText="1"/>
    </xf>
    <xf numFmtId="49" fontId="60" fillId="72" borderId="68" xfId="0" applyNumberFormat="1" applyFont="1" applyFill="1" applyBorder="1" applyAlignment="1">
      <alignment horizontal="center" vertical="top" wrapText="1"/>
    </xf>
    <xf numFmtId="49" fontId="60" fillId="72" borderId="62" xfId="0" applyNumberFormat="1" applyFont="1" applyFill="1" applyBorder="1" applyAlignment="1">
      <alignment horizontal="center" vertical="top" wrapText="1"/>
    </xf>
    <xf numFmtId="49" fontId="60" fillId="72" borderId="67" xfId="0" applyNumberFormat="1" applyFont="1" applyFill="1" applyBorder="1" applyAlignment="1">
      <alignment vertical="top" wrapText="1"/>
    </xf>
    <xf numFmtId="49" fontId="60" fillId="72" borderId="63" xfId="0" applyNumberFormat="1" applyFont="1" applyFill="1" applyBorder="1" applyAlignment="1">
      <alignment vertical="top" wrapText="1"/>
    </xf>
    <xf numFmtId="49" fontId="67" fillId="45" borderId="44" xfId="0" applyNumberFormat="1" applyFont="1" applyFill="1" applyBorder="1" applyAlignment="1">
      <alignment horizontal="left" vertical="center" readingOrder="1"/>
    </xf>
    <xf numFmtId="0" fontId="67" fillId="45" borderId="44" xfId="0" applyNumberFormat="1" applyFont="1" applyFill="1" applyBorder="1" applyAlignment="1">
      <alignment horizontal="left" vertical="center" readingOrder="1"/>
    </xf>
    <xf numFmtId="0" fontId="57" fillId="71" borderId="71" xfId="0" applyFont="1" applyFill="1" applyBorder="1" applyAlignment="1">
      <alignment horizontal="center" vertical="top" wrapText="1"/>
    </xf>
    <xf numFmtId="0" fontId="57" fillId="71" borderId="66" xfId="0" applyFont="1" applyFill="1" applyBorder="1" applyAlignment="1">
      <alignment horizontal="center" vertical="top" wrapText="1"/>
    </xf>
    <xf numFmtId="49" fontId="64" fillId="45" borderId="44" xfId="0" applyNumberFormat="1" applyFont="1" applyFill="1" applyBorder="1" applyAlignment="1">
      <alignment horizontal="left" vertical="center" readingOrder="1"/>
    </xf>
    <xf numFmtId="49" fontId="33" fillId="0" borderId="0" xfId="3" applyNumberFormat="1" applyFont="1" applyFill="1" applyAlignment="1">
      <alignment horizontal="left" vertical="center" wrapText="1"/>
    </xf>
    <xf numFmtId="0" fontId="32" fillId="39" borderId="17" xfId="3" applyFont="1" applyFill="1" applyBorder="1" applyAlignment="1">
      <alignment horizontal="center" vertical="center" wrapText="1"/>
    </xf>
    <xf numFmtId="0" fontId="32" fillId="39" borderId="43" xfId="3" applyFont="1" applyFill="1" applyBorder="1" applyAlignment="1">
      <alignment horizontal="center" vertical="center" wrapText="1"/>
    </xf>
    <xf numFmtId="0" fontId="32" fillId="39" borderId="37" xfId="3" applyFont="1" applyFill="1" applyBorder="1" applyAlignment="1">
      <alignment horizontal="center" vertical="center" wrapText="1"/>
    </xf>
    <xf numFmtId="49" fontId="32" fillId="38" borderId="14" xfId="3" applyNumberFormat="1" applyFont="1" applyFill="1" applyBorder="1" applyAlignment="1">
      <alignment horizontal="center" vertical="center" wrapText="1"/>
    </xf>
    <xf numFmtId="49" fontId="32" fillId="0" borderId="14" xfId="3" applyNumberFormat="1" applyFont="1" applyFill="1" applyBorder="1" applyAlignment="1">
      <alignment horizontal="center" vertical="center" wrapText="1"/>
    </xf>
    <xf numFmtId="49" fontId="33" fillId="0" borderId="14" xfId="3" applyNumberFormat="1" applyFont="1" applyFill="1" applyBorder="1" applyAlignment="1">
      <alignment horizontal="center" vertical="center" wrapText="1"/>
    </xf>
    <xf numFmtId="0" fontId="34" fillId="45" borderId="44" xfId="0" applyNumberFormat="1" applyFont="1" applyFill="1" applyBorder="1" applyAlignment="1">
      <alignment horizontal="left" vertical="center" readingOrder="1"/>
    </xf>
    <xf numFmtId="49" fontId="34" fillId="45" borderId="44" xfId="0" applyNumberFormat="1" applyFont="1" applyFill="1" applyBorder="1" applyAlignment="1">
      <alignment horizontal="left" vertical="center" readingOrder="1"/>
    </xf>
    <xf numFmtId="0" fontId="32" fillId="40" borderId="17" xfId="3" applyFont="1" applyFill="1" applyBorder="1" applyAlignment="1">
      <alignment horizontal="center" vertical="center" wrapText="1"/>
    </xf>
    <xf numFmtId="0" fontId="32" fillId="40" borderId="43" xfId="3" applyFont="1" applyFill="1" applyBorder="1" applyAlignment="1">
      <alignment horizontal="center" vertical="center" wrapText="1"/>
    </xf>
    <xf numFmtId="0" fontId="32" fillId="40" borderId="37" xfId="3" applyFont="1" applyFill="1" applyBorder="1" applyAlignment="1">
      <alignment horizontal="center" vertical="center" wrapText="1"/>
    </xf>
    <xf numFmtId="49" fontId="35" fillId="45" borderId="47" xfId="0" applyNumberFormat="1" applyFont="1" applyFill="1" applyBorder="1" applyAlignment="1">
      <alignment horizontal="center" vertical="center" readingOrder="1"/>
    </xf>
    <xf numFmtId="49" fontId="35" fillId="45" borderId="0" xfId="0" applyNumberFormat="1" applyFont="1" applyFill="1" applyBorder="1" applyAlignment="1">
      <alignment horizontal="center" vertical="center" readingOrder="1"/>
    </xf>
    <xf numFmtId="0" fontId="32" fillId="41" borderId="17" xfId="3" applyFont="1" applyFill="1" applyBorder="1" applyAlignment="1">
      <alignment horizontal="center" vertical="center" wrapText="1"/>
    </xf>
    <xf numFmtId="0" fontId="32" fillId="41" borderId="43" xfId="3" applyFont="1" applyFill="1" applyBorder="1" applyAlignment="1">
      <alignment horizontal="center" vertical="center" wrapText="1"/>
    </xf>
    <xf numFmtId="0" fontId="32" fillId="41" borderId="37" xfId="3" applyFont="1" applyFill="1" applyBorder="1" applyAlignment="1">
      <alignment horizontal="center" vertical="center" wrapText="1"/>
    </xf>
    <xf numFmtId="49" fontId="34" fillId="45" borderId="47" xfId="0" applyNumberFormat="1" applyFont="1" applyFill="1" applyBorder="1" applyAlignment="1">
      <alignment horizontal="center" vertical="center" readingOrder="1"/>
    </xf>
    <xf numFmtId="49" fontId="34" fillId="45" borderId="0" xfId="0" applyNumberFormat="1" applyFont="1" applyFill="1" applyBorder="1" applyAlignment="1">
      <alignment horizontal="center" vertical="center" readingOrder="1"/>
    </xf>
  </cellXfs>
  <cellStyles count="91">
    <cellStyle name="20 % – Zvýraznění1 2" xfId="4"/>
    <cellStyle name="20 % – Zvýraznění1 3" xfId="5"/>
    <cellStyle name="20 % – Zvýraznění2 2" xfId="6"/>
    <cellStyle name="20 % – Zvýraznění2 3" xfId="7"/>
    <cellStyle name="20 % – Zvýraznění3 2" xfId="8"/>
    <cellStyle name="20 % – Zvýraznění3 3" xfId="9"/>
    <cellStyle name="20 % – Zvýraznění4 2" xfId="10"/>
    <cellStyle name="20 % – Zvýraznění4 3" xfId="11"/>
    <cellStyle name="20 % – Zvýraznění5 2" xfId="12"/>
    <cellStyle name="20 % – Zvýraznění5 3" xfId="13"/>
    <cellStyle name="20 % – Zvýraznění6 2" xfId="14"/>
    <cellStyle name="20 % – Zvýraznění6 3" xfId="15"/>
    <cellStyle name="40 % – Zvýraznění1 2" xfId="16"/>
    <cellStyle name="40 % – Zvýraznění1 3" xfId="17"/>
    <cellStyle name="40 % – Zvýraznění2 2" xfId="18"/>
    <cellStyle name="40 % – Zvýraznění2 3" xfId="19"/>
    <cellStyle name="40 % – Zvýraznění3 2" xfId="20"/>
    <cellStyle name="40 % – Zvýraznění3 3" xfId="21"/>
    <cellStyle name="40 % – Zvýraznění4 2" xfId="22"/>
    <cellStyle name="40 % – Zvýraznění4 3" xfId="23"/>
    <cellStyle name="40 % – Zvýraznění5 2" xfId="24"/>
    <cellStyle name="40 % – Zvýraznění5 3" xfId="25"/>
    <cellStyle name="40 % – Zvýraznění6 2" xfId="26"/>
    <cellStyle name="40 % – Zvýraznění6 3" xfId="27"/>
    <cellStyle name="60 % – Zvýraznění1 2" xfId="28"/>
    <cellStyle name="60 % – Zvýraznění1 3" xfId="29"/>
    <cellStyle name="60 % – Zvýraznění2 2" xfId="30"/>
    <cellStyle name="60 % – Zvýraznění2 3" xfId="31"/>
    <cellStyle name="60 % – Zvýraznění3 2" xfId="32"/>
    <cellStyle name="60 % – Zvýraznění3 3" xfId="33"/>
    <cellStyle name="60 % – Zvýraznění4 2" xfId="34"/>
    <cellStyle name="60 % – Zvýraznění4 3" xfId="35"/>
    <cellStyle name="60 % – Zvýraznění5 2" xfId="36"/>
    <cellStyle name="60 % – Zvýraznění5 3" xfId="37"/>
    <cellStyle name="60 % – Zvýraznění6 2" xfId="38"/>
    <cellStyle name="60 % – Zvýraznění6 3" xfId="39"/>
    <cellStyle name="Celkem 2" xfId="40"/>
    <cellStyle name="Celkem 3" xfId="41"/>
    <cellStyle name="Čárka" xfId="1" builtinId="3"/>
    <cellStyle name="Čárka 2" xfId="42"/>
    <cellStyle name="Chybně 2" xfId="43"/>
    <cellStyle name="Chybně 3" xfId="44"/>
    <cellStyle name="Kontrolní buňka 2" xfId="45"/>
    <cellStyle name="Kontrolní buňka 3" xfId="46"/>
    <cellStyle name="Nadpis 1 2" xfId="47"/>
    <cellStyle name="Nadpis 1 3" xfId="48"/>
    <cellStyle name="Nadpis 2 2" xfId="49"/>
    <cellStyle name="Nadpis 2 3" xfId="50"/>
    <cellStyle name="Nadpis 3 2" xfId="51"/>
    <cellStyle name="Nadpis 3 3" xfId="52"/>
    <cellStyle name="Nadpis 4 2" xfId="53"/>
    <cellStyle name="Nadpis 4 3" xfId="54"/>
    <cellStyle name="Název 2" xfId="55"/>
    <cellStyle name="Název 3" xfId="56"/>
    <cellStyle name="Neutrální 2" xfId="57"/>
    <cellStyle name="Neutrální 3" xfId="58"/>
    <cellStyle name="Normal 3" xfId="59"/>
    <cellStyle name="Normal_SHEET" xfId="60"/>
    <cellStyle name="Normální" xfId="0" builtinId="0"/>
    <cellStyle name="Normální 2" xfId="61"/>
    <cellStyle name="Normální 3" xfId="2"/>
    <cellStyle name="Normální 4" xfId="3"/>
    <cellStyle name="Poznámka 2" xfId="62"/>
    <cellStyle name="Poznámka 3" xfId="63"/>
    <cellStyle name="Procenta 2" xfId="64"/>
    <cellStyle name="Propojená buňka 2" xfId="65"/>
    <cellStyle name="Propojená buňka 3" xfId="66"/>
    <cellStyle name="Správně 2" xfId="67"/>
    <cellStyle name="Správně 3" xfId="68"/>
    <cellStyle name="Text upozornění 2" xfId="69"/>
    <cellStyle name="Text upozornění 3" xfId="70"/>
    <cellStyle name="Vstup 2" xfId="71"/>
    <cellStyle name="Vstup 3" xfId="72"/>
    <cellStyle name="Výpočet 2" xfId="73"/>
    <cellStyle name="Výpočet 3" xfId="74"/>
    <cellStyle name="Výstup 2" xfId="75"/>
    <cellStyle name="Výstup 3" xfId="76"/>
    <cellStyle name="Vysvětlující text 2" xfId="77"/>
    <cellStyle name="Vysvětlující text 3" xfId="78"/>
    <cellStyle name="Zvýraznění 1 2" xfId="79"/>
    <cellStyle name="Zvýraznění 1 3" xfId="80"/>
    <cellStyle name="Zvýraznění 2 2" xfId="81"/>
    <cellStyle name="Zvýraznění 2 3" xfId="82"/>
    <cellStyle name="Zvýraznění 3 2" xfId="83"/>
    <cellStyle name="Zvýraznění 3 3" xfId="84"/>
    <cellStyle name="Zvýraznění 4 2" xfId="85"/>
    <cellStyle name="Zvýraznění 4 3" xfId="86"/>
    <cellStyle name="Zvýraznění 5 2" xfId="87"/>
    <cellStyle name="Zvýraznění 5 3" xfId="88"/>
    <cellStyle name="Zvýraznění 6 2" xfId="89"/>
    <cellStyle name="Zvýraznění 6 3" xfId="9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104775</xdr:rowOff>
    </xdr:to>
    <xdr:pic>
      <xdr:nvPicPr>
        <xdr:cNvPr id="2" name="Picture 13" descr="logo_fnusa_col_poziti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76200</xdr:rowOff>
        </xdr:from>
        <xdr:to>
          <xdr:col>9</xdr:col>
          <xdr:colOff>411480</xdr:colOff>
          <xdr:row>37</xdr:row>
          <xdr:rowOff>45720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60"/>
  <sheetViews>
    <sheetView workbookViewId="0"/>
  </sheetViews>
  <sheetFormatPr defaultColWidth="9.109375" defaultRowHeight="15" customHeight="1" x14ac:dyDescent="0.3"/>
  <cols>
    <col min="1" max="1" width="7.88671875" style="98" customWidth="1"/>
    <col min="2" max="2" width="47.44140625" style="98" customWidth="1"/>
    <col min="3" max="3" width="10.109375" style="98" bestFit="1" customWidth="1"/>
    <col min="4" max="4" width="10.33203125" style="98" bestFit="1" customWidth="1"/>
    <col min="5" max="5" width="10.44140625" style="98" bestFit="1" customWidth="1"/>
    <col min="6" max="6" width="10.44140625" style="98" customWidth="1"/>
    <col min="7" max="7" width="10" style="98" customWidth="1"/>
    <col min="8" max="8" width="8.88671875"/>
    <col min="9" max="9" width="9.33203125" style="98" bestFit="1" customWidth="1"/>
    <col min="10" max="10" width="24.33203125" style="98" customWidth="1"/>
    <col min="11" max="11" width="10.109375" style="98" bestFit="1" customWidth="1"/>
    <col min="12" max="12" width="9.33203125" style="98" bestFit="1" customWidth="1"/>
    <col min="13" max="13" width="11.33203125" style="98" customWidth="1"/>
    <col min="14" max="15" width="9.33203125" style="98" bestFit="1" customWidth="1"/>
    <col min="16" max="16384" width="9.109375" style="98"/>
  </cols>
  <sheetData>
    <row r="6" spans="2:14" ht="15" customHeight="1" x14ac:dyDescent="0.3">
      <c r="B6" s="97" t="s">
        <v>450</v>
      </c>
      <c r="F6" s="97"/>
      <c r="G6" s="97"/>
    </row>
    <row r="7" spans="2:14" ht="15" hidden="1" customHeight="1" x14ac:dyDescent="0.25">
      <c r="B7" s="99" t="s">
        <v>274</v>
      </c>
      <c r="F7" s="99"/>
      <c r="G7" s="99"/>
      <c r="J7" s="100"/>
      <c r="K7" s="100"/>
      <c r="L7" s="100"/>
      <c r="M7" s="100"/>
      <c r="N7" s="100"/>
    </row>
    <row r="8" spans="2:14" ht="15" customHeight="1" x14ac:dyDescent="0.25">
      <c r="B8" s="99"/>
      <c r="F8" s="99"/>
      <c r="G8" s="99"/>
      <c r="J8" s="100"/>
      <c r="K8" s="100"/>
      <c r="L8" s="100"/>
      <c r="M8" s="100"/>
      <c r="N8" s="100"/>
    </row>
    <row r="9" spans="2:14" ht="15" customHeight="1" thickBot="1" x14ac:dyDescent="0.3">
      <c r="J9" s="100"/>
      <c r="K9" s="100"/>
      <c r="L9" s="100"/>
      <c r="M9" s="100"/>
      <c r="N9" s="100"/>
    </row>
    <row r="10" spans="2:14" ht="15" customHeight="1" thickBot="1" x14ac:dyDescent="0.25">
      <c r="B10" s="101" t="s">
        <v>275</v>
      </c>
      <c r="C10" s="261">
        <v>2015</v>
      </c>
      <c r="D10" s="103">
        <v>2016</v>
      </c>
      <c r="E10" s="102">
        <v>2017</v>
      </c>
      <c r="F10" s="262" t="s">
        <v>429</v>
      </c>
      <c r="G10" s="263" t="s">
        <v>448</v>
      </c>
      <c r="H10" s="272" t="s">
        <v>457</v>
      </c>
      <c r="J10" s="100"/>
      <c r="K10" s="100"/>
      <c r="L10" s="100"/>
      <c r="M10" s="100"/>
      <c r="N10" s="100"/>
    </row>
    <row r="11" spans="2:14" ht="15" customHeight="1" thickTop="1" x14ac:dyDescent="0.2">
      <c r="B11" s="104" t="s">
        <v>276</v>
      </c>
      <c r="C11" s="105">
        <f>'2015'!E78</f>
        <v>1264901</v>
      </c>
      <c r="D11" s="106">
        <f>'2016'!E78</f>
        <v>1256180</v>
      </c>
      <c r="E11" s="105">
        <f>'2017'!E78</f>
        <v>1224247</v>
      </c>
      <c r="F11" s="105">
        <f>'1-3_2018'!I62</f>
        <v>316320</v>
      </c>
      <c r="G11" s="111">
        <f>'1-6_2018'!I60</f>
        <v>638283</v>
      </c>
      <c r="H11" s="111">
        <f>'1-9_2018'!I60</f>
        <v>907565</v>
      </c>
      <c r="J11" s="100"/>
      <c r="K11" s="100"/>
      <c r="L11" s="107"/>
      <c r="M11" s="100"/>
      <c r="N11" s="100"/>
    </row>
    <row r="12" spans="2:14" ht="15" customHeight="1" x14ac:dyDescent="0.2">
      <c r="B12" s="108" t="s">
        <v>277</v>
      </c>
      <c r="C12" s="109">
        <f>'2015'!C114</f>
        <v>5487530</v>
      </c>
      <c r="D12" s="110">
        <f>'2016'!C116</f>
        <v>5623681</v>
      </c>
      <c r="E12" s="109">
        <f>'2017'!C115</f>
        <v>5480789</v>
      </c>
      <c r="F12" s="109">
        <f>'1-3_2018'!C61</f>
        <v>1511961</v>
      </c>
      <c r="G12" s="111">
        <f>'1-6_2018'!C60</f>
        <v>2980927</v>
      </c>
      <c r="H12" s="111">
        <f>'1-9_2018'!C61</f>
        <v>4249373</v>
      </c>
      <c r="J12" s="100"/>
      <c r="K12" s="100"/>
      <c r="L12" s="107"/>
      <c r="M12" s="100"/>
      <c r="N12" s="100"/>
    </row>
    <row r="13" spans="2:14" ht="15" customHeight="1" thickBot="1" x14ac:dyDescent="0.25">
      <c r="B13" s="112" t="s">
        <v>278</v>
      </c>
      <c r="C13" s="113">
        <f>'2015'!F78</f>
        <v>171329</v>
      </c>
      <c r="D13" s="114">
        <f>'2016'!F78</f>
        <v>170441</v>
      </c>
      <c r="E13" s="113">
        <f>'2017'!F78</f>
        <v>167736</v>
      </c>
      <c r="F13" s="113">
        <f>'1-3_2018'!J62</f>
        <v>74296</v>
      </c>
      <c r="G13" s="264">
        <f>'1-6_2018'!J60</f>
        <v>115896</v>
      </c>
      <c r="H13" s="264">
        <f>'1-9_2018'!J60</f>
        <v>141419</v>
      </c>
      <c r="J13" s="100"/>
      <c r="K13" s="100"/>
      <c r="L13" s="107"/>
      <c r="M13" s="100"/>
      <c r="N13" s="100"/>
    </row>
    <row r="14" spans="2:14" ht="15" customHeight="1" thickBot="1" x14ac:dyDescent="0.25">
      <c r="B14" s="101" t="s">
        <v>279</v>
      </c>
      <c r="C14" s="261">
        <v>2015</v>
      </c>
      <c r="D14" s="103">
        <v>2016</v>
      </c>
      <c r="E14" s="102">
        <v>2017</v>
      </c>
      <c r="F14" s="262" t="s">
        <v>429</v>
      </c>
      <c r="G14" s="263" t="s">
        <v>448</v>
      </c>
      <c r="H14" s="272" t="s">
        <v>457</v>
      </c>
      <c r="J14" s="100"/>
      <c r="K14" s="100"/>
      <c r="L14" s="107"/>
      <c r="M14" s="100"/>
      <c r="N14" s="100"/>
    </row>
    <row r="15" spans="2:14" ht="15" customHeight="1" thickTop="1" x14ac:dyDescent="0.2">
      <c r="B15" s="115" t="s">
        <v>451</v>
      </c>
      <c r="C15" s="116">
        <f>'2015'!C22</f>
        <v>913</v>
      </c>
      <c r="D15" s="116">
        <f>'2016'!C22</f>
        <v>917</v>
      </c>
      <c r="E15" s="116">
        <f>'2017'!C22</f>
        <v>917</v>
      </c>
      <c r="F15" s="116">
        <v>917</v>
      </c>
      <c r="G15" s="117">
        <f>'1-6_2018'!B23</f>
        <v>886</v>
      </c>
      <c r="H15" s="117">
        <f>'1-9_2018'!B23</f>
        <v>886</v>
      </c>
      <c r="J15" s="100"/>
      <c r="K15" s="100"/>
      <c r="L15" s="100"/>
      <c r="M15" s="100"/>
      <c r="N15" s="100"/>
    </row>
    <row r="16" spans="2:14" ht="15" customHeight="1" x14ac:dyDescent="0.2">
      <c r="B16" s="118" t="s">
        <v>280</v>
      </c>
      <c r="C16" s="119">
        <f>'2015'!E22</f>
        <v>252.31872946330799</v>
      </c>
      <c r="D16" s="119">
        <f>'2016'!E22</f>
        <v>242.98532718425</v>
      </c>
      <c r="E16" s="119">
        <f>'2017'!E22</f>
        <v>233.08505997819</v>
      </c>
      <c r="F16" s="119">
        <f>'1-3_2018'!D22</f>
        <v>60.259541984732799</v>
      </c>
      <c r="G16" s="120">
        <f>'1-6_2018'!E22</f>
        <v>123.834281301331</v>
      </c>
      <c r="H16" s="120">
        <f>'1-9_2018'!E22</f>
        <v>177.79455834028201</v>
      </c>
      <c r="J16" s="100"/>
      <c r="K16" s="100"/>
      <c r="L16" s="100"/>
      <c r="M16" s="100"/>
      <c r="N16" s="100"/>
    </row>
    <row r="17" spans="2:14" ht="15" customHeight="1" x14ac:dyDescent="0.2">
      <c r="B17" s="118" t="s">
        <v>281</v>
      </c>
      <c r="C17" s="121">
        <f>'2015'!F22</f>
        <v>77.494979261068295</v>
      </c>
      <c r="D17" s="121">
        <f>'2016'!F22</f>
        <v>76.202081051478601</v>
      </c>
      <c r="E17" s="121">
        <f>'2017'!F22</f>
        <v>75.853686235263197</v>
      </c>
      <c r="F17" s="121">
        <f>'1-3_2018'!E22</f>
        <v>76.886044246556295</v>
      </c>
      <c r="G17" s="122">
        <f>'1-6_2018'!F22</f>
        <v>77.1094823953635</v>
      </c>
      <c r="H17" s="122">
        <f>'1-9_2018'!F22</f>
        <v>76.862928589345302</v>
      </c>
      <c r="J17" s="100"/>
      <c r="K17" s="100"/>
      <c r="L17" s="123"/>
      <c r="M17" s="100"/>
      <c r="N17" s="100"/>
    </row>
    <row r="18" spans="2:14" ht="15" customHeight="1" x14ac:dyDescent="0.2">
      <c r="B18" s="118" t="s">
        <v>282</v>
      </c>
      <c r="C18" s="119">
        <f>'2015'!I22</f>
        <v>26690.5</v>
      </c>
      <c r="D18" s="119">
        <f>'2016'!I22</f>
        <v>27123.5</v>
      </c>
      <c r="E18" s="119">
        <f>'2017'!I22</f>
        <v>27025.5</v>
      </c>
      <c r="F18" s="119">
        <f>'1-3_2018'!H22</f>
        <v>7062.5</v>
      </c>
      <c r="G18" s="120">
        <f>'1-6_2018'!I22</f>
        <v>13971</v>
      </c>
      <c r="H18" s="120">
        <f>'1-9_2018'!I22</f>
        <v>19642</v>
      </c>
      <c r="J18" s="100"/>
      <c r="K18" s="100"/>
      <c r="L18" s="100"/>
      <c r="M18" s="100"/>
      <c r="N18" s="100"/>
    </row>
    <row r="19" spans="2:14" ht="15" customHeight="1" x14ac:dyDescent="0.2">
      <c r="B19" s="118" t="s">
        <v>283</v>
      </c>
      <c r="C19" s="119">
        <f>'2015'!N22</f>
        <v>21209</v>
      </c>
      <c r="D19" s="119">
        <f>'2016'!N22</f>
        <v>21281</v>
      </c>
      <c r="E19" s="119">
        <f>'2017'!N22</f>
        <v>21280</v>
      </c>
      <c r="F19" s="119">
        <f>'1-3_2018'!M22</f>
        <v>6505</v>
      </c>
      <c r="G19" s="120">
        <f>'1-6_2018'!N22</f>
        <v>12049</v>
      </c>
      <c r="H19" s="120">
        <f>'1-9_2018'!N22</f>
        <v>16243</v>
      </c>
      <c r="J19" s="100"/>
      <c r="K19" s="100"/>
      <c r="L19" s="100"/>
      <c r="M19" s="100"/>
      <c r="N19" s="100"/>
    </row>
    <row r="20" spans="2:14" ht="15" customHeight="1" x14ac:dyDescent="0.2">
      <c r="B20" s="118" t="s">
        <v>284</v>
      </c>
      <c r="C20" s="119">
        <f>'2015'!L22</f>
        <v>778</v>
      </c>
      <c r="D20" s="119">
        <f>'2016'!L22</f>
        <v>786</v>
      </c>
      <c r="E20" s="119">
        <f>'2017'!L22</f>
        <v>789</v>
      </c>
      <c r="F20" s="119">
        <f>'1-3_2018'!K22</f>
        <v>227</v>
      </c>
      <c r="G20" s="120">
        <f>'1-6_2018'!L22</f>
        <v>431</v>
      </c>
      <c r="H20" s="120">
        <f>'1-9_2018'!L22</f>
        <v>623</v>
      </c>
      <c r="J20" s="100"/>
      <c r="K20" s="100"/>
      <c r="L20" s="100"/>
      <c r="M20" s="100"/>
      <c r="N20" s="100"/>
    </row>
    <row r="21" spans="2:14" ht="15" customHeight="1" thickBot="1" x14ac:dyDescent="0.25">
      <c r="B21" s="124" t="s">
        <v>285</v>
      </c>
      <c r="C21" s="125">
        <f>'2015'!D22</f>
        <v>8.6310485004027608</v>
      </c>
      <c r="D21" s="125">
        <f>'2016'!D22</f>
        <v>8.2080852397367607</v>
      </c>
      <c r="E21" s="125">
        <f>'2017'!D22</f>
        <v>7.9087898466263296</v>
      </c>
      <c r="F21" s="125">
        <f>'1-3_2018'!C22</f>
        <v>7.8241415929203502</v>
      </c>
      <c r="G21" s="126">
        <f>'1-6_2018'!D22</f>
        <v>7.9898360890415896</v>
      </c>
      <c r="H21" s="126">
        <f>'1-9_2018'!D22</f>
        <v>8.1123612666734495</v>
      </c>
      <c r="J21" s="100"/>
      <c r="K21" s="100"/>
      <c r="L21" s="100"/>
      <c r="M21" s="100"/>
      <c r="N21" s="100"/>
    </row>
    <row r="24" spans="2:14" ht="15" hidden="1" customHeight="1" x14ac:dyDescent="0.25">
      <c r="B24" s="127" t="s">
        <v>430</v>
      </c>
      <c r="F24" s="127"/>
      <c r="G24" s="127"/>
    </row>
    <row r="28" spans="2:14" ht="15" customHeight="1" x14ac:dyDescent="0.3">
      <c r="B28" s="98" t="s">
        <v>462</v>
      </c>
    </row>
    <row r="29" spans="2:14" ht="15" customHeight="1" x14ac:dyDescent="0.3">
      <c r="B29" s="98" t="s">
        <v>286</v>
      </c>
    </row>
    <row r="30" spans="2:14" ht="15" customHeight="1" x14ac:dyDescent="0.3">
      <c r="B30" s="98" t="s">
        <v>287</v>
      </c>
    </row>
    <row r="45" s="100" customFormat="1" ht="15" customHeight="1" x14ac:dyDescent="0.2"/>
    <row r="46" s="100" customFormat="1" ht="15" customHeight="1" x14ac:dyDescent="0.2"/>
    <row r="47" s="100" customFormat="1" ht="15" customHeight="1" x14ac:dyDescent="0.2"/>
    <row r="48" s="100" customFormat="1" ht="15" customHeight="1" x14ac:dyDescent="0.2"/>
    <row r="49" s="100" customFormat="1" ht="15" customHeight="1" x14ac:dyDescent="0.2"/>
    <row r="50" s="100" customFormat="1" ht="15" customHeight="1" x14ac:dyDescent="0.2"/>
    <row r="51" s="100" customFormat="1" ht="15" customHeight="1" x14ac:dyDescent="0.2"/>
    <row r="52" s="100" customFormat="1" ht="15" customHeight="1" x14ac:dyDescent="0.2"/>
    <row r="53" s="100" customFormat="1" ht="30" customHeight="1" x14ac:dyDescent="0.2"/>
    <row r="54" s="100" customFormat="1" ht="15" customHeight="1" x14ac:dyDescent="0.2"/>
    <row r="55" s="100" customFormat="1" ht="15" customHeight="1" x14ac:dyDescent="0.2"/>
    <row r="56" s="100" customFormat="1" ht="15" customHeight="1" x14ac:dyDescent="0.2"/>
    <row r="57" s="100" customFormat="1" ht="15" customHeight="1" x14ac:dyDescent="0.2"/>
    <row r="58" s="100" customFormat="1" ht="15" customHeight="1" x14ac:dyDescent="0.2"/>
    <row r="59" s="100" customFormat="1" ht="30" customHeight="1" x14ac:dyDescent="0.2"/>
    <row r="60" s="100" customFormat="1" ht="15" customHeight="1" x14ac:dyDescent="0.2"/>
  </sheetData>
  <sheetProtection password="CC6F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J22"/>
  <sheetViews>
    <sheetView tabSelected="1" workbookViewId="0"/>
  </sheetViews>
  <sheetFormatPr defaultRowHeight="14.4" x14ac:dyDescent="0.3"/>
  <cols>
    <col min="1" max="1" width="4" customWidth="1"/>
    <col min="2" max="2" width="35" bestFit="1" customWidth="1"/>
    <col min="3" max="6" width="15" bestFit="1" customWidth="1"/>
    <col min="7" max="7" width="15.109375" customWidth="1"/>
    <col min="9" max="9" width="13.5546875" bestFit="1" customWidth="1"/>
    <col min="10" max="10" width="12.109375" bestFit="1" customWidth="1"/>
  </cols>
  <sheetData>
    <row r="1" spans="2:10" ht="15.75" thickBot="1" x14ac:dyDescent="0.3"/>
    <row r="2" spans="2:10" ht="15" thickBot="1" x14ac:dyDescent="0.35">
      <c r="B2" s="238" t="s">
        <v>441</v>
      </c>
      <c r="C2" s="239">
        <v>42736</v>
      </c>
      <c r="D2" s="240">
        <v>43100</v>
      </c>
      <c r="E2" s="241">
        <v>43190</v>
      </c>
      <c r="F2" s="241">
        <v>43281</v>
      </c>
      <c r="G2" s="242">
        <v>43373</v>
      </c>
    </row>
    <row r="3" spans="2:10" ht="15" thickTop="1" x14ac:dyDescent="0.3">
      <c r="B3" s="246" t="s">
        <v>437</v>
      </c>
      <c r="C3" s="247">
        <v>321937775.87</v>
      </c>
      <c r="D3" s="248">
        <f>Rozvaha!F52+6455614.97+Rozvaha!F53+Rozvaha!F54+Rozvaha!F56+Rozvaha!F66+Rozvaha!F70</f>
        <v>289974267.83000004</v>
      </c>
      <c r="E3" s="248">
        <f>Rozvaha!G52+6878016.91+Rozvaha!G53+Rozvaha!G54+Rozvaha!G56+Rozvaha!G66+Rozvaha!G70</f>
        <v>293131504.07000005</v>
      </c>
      <c r="F3" s="248">
        <f>Rozvaha!H52+6968862.78+Rozvaha!H53+Rozvaha!H54+Rozvaha!H56+Rozvaha!H66+Rozvaha!H70</f>
        <v>344525063.25</v>
      </c>
      <c r="G3" s="268">
        <f>Rozvaha!I52+6564805.25+Rozvaha!I53+Rozvaha!I54+Rozvaha!I56+Rozvaha!I66+Rozvaha!I70</f>
        <v>345844878.2100001</v>
      </c>
      <c r="I3" s="269"/>
      <c r="J3" s="269"/>
    </row>
    <row r="4" spans="2:10" x14ac:dyDescent="0.3">
      <c r="B4" s="249" t="s">
        <v>438</v>
      </c>
      <c r="C4" s="250">
        <f>Rozvaha!E33</f>
        <v>582878</v>
      </c>
      <c r="D4" s="251">
        <f>Rozvaha!F33</f>
        <v>690136.79</v>
      </c>
      <c r="E4" s="251">
        <f>Rozvaha!G33</f>
        <v>11080136.789999999</v>
      </c>
      <c r="F4" s="251">
        <f>Rozvaha!H33</f>
        <v>11080136.789999999</v>
      </c>
      <c r="G4" s="252">
        <f>Rozvaha!I33</f>
        <v>11080136.789999999</v>
      </c>
      <c r="I4" s="269"/>
    </row>
    <row r="5" spans="2:10" x14ac:dyDescent="0.3">
      <c r="B5" s="219" t="s">
        <v>446</v>
      </c>
      <c r="C5" s="218"/>
      <c r="D5" s="218"/>
      <c r="E5" s="218"/>
      <c r="F5" s="218"/>
      <c r="G5" s="220"/>
      <c r="I5" s="269"/>
    </row>
    <row r="6" spans="2:10" x14ac:dyDescent="0.3">
      <c r="B6" s="213" t="s">
        <v>439</v>
      </c>
      <c r="C6" s="214">
        <v>284377388.59999996</v>
      </c>
      <c r="D6" s="215">
        <v>255602412.88</v>
      </c>
      <c r="E6" s="216">
        <v>258271099.84999999</v>
      </c>
      <c r="F6" s="216">
        <v>304638084.23000002</v>
      </c>
      <c r="G6" s="217">
        <v>307571403.98000002</v>
      </c>
    </row>
    <row r="7" spans="2:10" x14ac:dyDescent="0.3">
      <c r="B7" s="198" t="s">
        <v>444</v>
      </c>
      <c r="C7" s="205">
        <v>2875440.29</v>
      </c>
      <c r="D7" s="200">
        <v>3903998.3</v>
      </c>
      <c r="E7" s="211">
        <v>3782307.01</v>
      </c>
      <c r="F7" s="211">
        <v>4047870.6</v>
      </c>
      <c r="G7" s="201">
        <v>3732090.28</v>
      </c>
    </row>
    <row r="8" spans="2:10" x14ac:dyDescent="0.3">
      <c r="B8" s="198" t="s">
        <v>445</v>
      </c>
      <c r="C8" s="205">
        <v>1911075.82</v>
      </c>
      <c r="D8" s="200">
        <v>2019549.34</v>
      </c>
      <c r="E8" s="211">
        <v>2052142.37</v>
      </c>
      <c r="F8" s="211">
        <v>2035335.89</v>
      </c>
      <c r="G8" s="201">
        <v>1574836.06</v>
      </c>
    </row>
    <row r="9" spans="2:10" ht="15" thickBot="1" x14ac:dyDescent="0.35">
      <c r="B9" s="223" t="s">
        <v>440</v>
      </c>
      <c r="C9" s="224">
        <v>6746474.1299999999</v>
      </c>
      <c r="D9" s="225">
        <v>110838</v>
      </c>
      <c r="E9" s="226">
        <v>0</v>
      </c>
      <c r="F9" s="226">
        <v>386175.49</v>
      </c>
      <c r="G9" s="227">
        <v>1494808.01</v>
      </c>
    </row>
    <row r="10" spans="2:10" s="221" customFormat="1" ht="15" x14ac:dyDescent="0.25">
      <c r="C10" s="222"/>
      <c r="D10" s="222"/>
      <c r="E10" s="222"/>
      <c r="F10" s="222"/>
      <c r="G10" s="222"/>
    </row>
    <row r="12" spans="2:10" ht="15.75" thickBot="1" x14ac:dyDescent="0.3"/>
    <row r="13" spans="2:10" ht="15" thickBot="1" x14ac:dyDescent="0.35">
      <c r="B13" s="238" t="s">
        <v>442</v>
      </c>
      <c r="C13" s="243">
        <v>42736</v>
      </c>
      <c r="D13" s="244">
        <v>43100</v>
      </c>
      <c r="E13" s="245">
        <v>43190</v>
      </c>
      <c r="F13" s="245">
        <v>43281</v>
      </c>
      <c r="G13" s="245">
        <f>G2</f>
        <v>43373</v>
      </c>
    </row>
    <row r="14" spans="2:10" ht="15" thickTop="1" x14ac:dyDescent="0.3">
      <c r="B14" s="246" t="s">
        <v>437</v>
      </c>
      <c r="C14" s="247">
        <v>1884490221.9300001</v>
      </c>
      <c r="D14" s="248">
        <v>1878913468.4400001</v>
      </c>
      <c r="E14" s="253">
        <f>(Rozvaha!G116+Rozvaha!G117+Rozvaha!G118+Rozvaha!G119+Rozvaha!G120+Rozvaha!G121+Rozvaha!G122+Rozvaha!G123+Rozvaha!G124+Rozvaha!G125+Rozvaha!G126+Rozvaha!G127+Rozvaha!G128+Rozvaha!G129+Rozvaha!G130+Rozvaha!G131+Rozvaha!G132+Rozvaha!G133+Rozvaha!G137)</f>
        <v>1856528517.9099998</v>
      </c>
      <c r="F14" s="253">
        <f>(Rozvaha!H116+Rozvaha!H117+Rozvaha!H118+Rozvaha!H119+Rozvaha!H120+Rozvaha!H121+Rozvaha!H122+Rozvaha!H123+Rozvaha!H124+Rozvaha!H125+Rozvaha!H126+Rozvaha!H127+Rozvaha!H128+Rozvaha!H129+Rozvaha!H130+Rozvaha!H131+Rozvaha!H132+Rozvaha!H133+Rozvaha!H137)</f>
        <v>2062502838.05</v>
      </c>
      <c r="G14" s="254">
        <f>(Rozvaha!I116+Rozvaha!I117+Rozvaha!I118+Rozvaha!I119+Rozvaha!I120+Rozvaha!I121+Rozvaha!I122+Rozvaha!I123+Rozvaha!I124+Rozvaha!I125+Rozvaha!I126+Rozvaha!I127+Rozvaha!I128+Rozvaha!I129+Rozvaha!I130+Rozvaha!I131+Rozvaha!I132+Rozvaha!I133+Rozvaha!I137)</f>
        <v>2173588216.2199998</v>
      </c>
    </row>
    <row r="15" spans="2:10" x14ac:dyDescent="0.3">
      <c r="B15" s="198" t="s">
        <v>443</v>
      </c>
      <c r="C15" s="200">
        <v>104392915.42</v>
      </c>
      <c r="D15" s="200">
        <v>89999862.25</v>
      </c>
      <c r="E15" s="211">
        <v>67432710.349999994</v>
      </c>
      <c r="F15" s="211">
        <v>49852643.579999998</v>
      </c>
      <c r="G15" s="201">
        <v>30388228.859999999</v>
      </c>
    </row>
    <row r="16" spans="2:10" x14ac:dyDescent="0.3">
      <c r="B16" s="255" t="s">
        <v>438</v>
      </c>
      <c r="C16" s="256">
        <v>507881473.00999999</v>
      </c>
      <c r="D16" s="257">
        <v>794182172.93999994</v>
      </c>
      <c r="E16" s="258">
        <v>795001607.26000011</v>
      </c>
      <c r="F16" s="258">
        <f>Rozvaha!H109</f>
        <v>798813930.7700001</v>
      </c>
      <c r="G16" s="259">
        <f>Rozvaha!I109</f>
        <v>826304311.53999996</v>
      </c>
    </row>
    <row r="17" spans="2:7" ht="15" thickBot="1" x14ac:dyDescent="0.35">
      <c r="B17" s="199" t="s">
        <v>443</v>
      </c>
      <c r="C17" s="202">
        <f>496762749.89+3522261.43</f>
        <v>500285011.31999999</v>
      </c>
      <c r="D17" s="203">
        <f>428243749.85+1861133.1</f>
        <v>430104882.95000005</v>
      </c>
      <c r="E17" s="212">
        <f>428243749.85+4086927.62</f>
        <v>432330677.47000003</v>
      </c>
      <c r="F17" s="212">
        <f>6107051.13+428243749.85</f>
        <v>434350800.98000002</v>
      </c>
      <c r="G17" s="204">
        <f>10161701.13+428243749.85</f>
        <v>438405450.98000002</v>
      </c>
    </row>
    <row r="20" spans="2:7" x14ac:dyDescent="0.3">
      <c r="B20" s="98" t="s">
        <v>462</v>
      </c>
    </row>
    <row r="21" spans="2:7" x14ac:dyDescent="0.3">
      <c r="B21" s="98" t="s">
        <v>463</v>
      </c>
    </row>
    <row r="22" spans="2:7" x14ac:dyDescent="0.3">
      <c r="B22" s="98" t="s">
        <v>287</v>
      </c>
    </row>
  </sheetData>
  <sheetProtection password="CC6F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L41" sqref="L41"/>
    </sheetView>
  </sheetViews>
  <sheetFormatPr defaultRowHeight="14.4" x14ac:dyDescent="0.3"/>
  <sheetData/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81" r:id="rId3">
          <objectPr defaultSize="0" r:id="rId4">
            <anchor moveWithCells="1">
              <from>
                <xdr:col>0</xdr:col>
                <xdr:colOff>152400</xdr:colOff>
                <xdr:row>0</xdr:row>
                <xdr:rowOff>76200</xdr:rowOff>
              </from>
              <to>
                <xdr:col>9</xdr:col>
                <xdr:colOff>411480</xdr:colOff>
                <xdr:row>37</xdr:row>
                <xdr:rowOff>45720</xdr:rowOff>
              </to>
            </anchor>
          </objectPr>
        </oleObject>
      </mc:Choice>
      <mc:Fallback>
        <oleObject progId="Word.Document.12" shapeId="20481" r:id="rId3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41"/>
  <sheetViews>
    <sheetView workbookViewId="0">
      <selection activeCell="J60" sqref="J60"/>
    </sheetView>
  </sheetViews>
  <sheetFormatPr defaultRowHeight="15" customHeight="1" x14ac:dyDescent="0.3"/>
  <cols>
    <col min="1" max="1" width="36.6640625" customWidth="1"/>
    <col min="2" max="2" width="7.6640625" customWidth="1"/>
    <col min="6" max="6" width="10.6640625" customWidth="1"/>
    <col min="8" max="8" width="8.5546875" customWidth="1"/>
    <col min="9" max="9" width="14.33203125" customWidth="1"/>
    <col min="10" max="10" width="20.5546875" customWidth="1"/>
  </cols>
  <sheetData>
    <row r="2" spans="1:14" ht="15" customHeight="1" x14ac:dyDescent="0.25">
      <c r="A2" t="s">
        <v>456</v>
      </c>
    </row>
    <row r="3" spans="1:14" ht="15" customHeight="1" x14ac:dyDescent="0.3">
      <c r="A3" s="270"/>
      <c r="B3" s="282" t="s">
        <v>418</v>
      </c>
      <c r="C3" s="284" t="s">
        <v>447</v>
      </c>
      <c r="D3" s="284" t="s">
        <v>290</v>
      </c>
      <c r="E3" s="283" t="s">
        <v>291</v>
      </c>
      <c r="F3" s="286"/>
      <c r="G3" s="286"/>
      <c r="H3" s="287"/>
      <c r="I3" s="284" t="s">
        <v>292</v>
      </c>
      <c r="J3" s="283" t="s">
        <v>293</v>
      </c>
      <c r="K3" s="286"/>
      <c r="L3" s="286"/>
      <c r="M3" s="286"/>
    </row>
    <row r="4" spans="1:14" ht="15" customHeight="1" x14ac:dyDescent="0.3">
      <c r="A4" s="270"/>
      <c r="B4" s="283"/>
      <c r="C4" s="284"/>
      <c r="D4" s="284"/>
      <c r="E4" s="289" t="s">
        <v>295</v>
      </c>
      <c r="F4" s="289" t="s">
        <v>296</v>
      </c>
      <c r="G4" s="179" t="s">
        <v>297</v>
      </c>
      <c r="H4" s="179" t="s">
        <v>298</v>
      </c>
      <c r="I4" s="284"/>
      <c r="J4" s="266" t="s">
        <v>299</v>
      </c>
      <c r="K4" s="290" t="s">
        <v>300</v>
      </c>
      <c r="L4" s="291"/>
      <c r="M4" s="292" t="s">
        <v>302</v>
      </c>
      <c r="N4" s="130" t="s">
        <v>460</v>
      </c>
    </row>
    <row r="5" spans="1:14" ht="15" customHeight="1" x14ac:dyDescent="0.3">
      <c r="A5" s="271"/>
      <c r="B5" s="179" t="s">
        <v>419</v>
      </c>
      <c r="C5" s="285"/>
      <c r="D5" s="285"/>
      <c r="E5" s="285"/>
      <c r="F5" s="285"/>
      <c r="G5" s="179" t="s">
        <v>302</v>
      </c>
      <c r="H5" s="179" t="s">
        <v>302</v>
      </c>
      <c r="I5" s="285"/>
      <c r="J5" s="179" t="s">
        <v>303</v>
      </c>
      <c r="K5" s="179" t="s">
        <v>304</v>
      </c>
      <c r="L5" s="179" t="s">
        <v>305</v>
      </c>
      <c r="M5" s="293"/>
      <c r="N5" s="130" t="s">
        <v>306</v>
      </c>
    </row>
    <row r="6" spans="1:14" ht="15" customHeight="1" x14ac:dyDescent="0.3">
      <c r="A6" s="177" t="s">
        <v>307</v>
      </c>
      <c r="B6" s="174">
        <v>86</v>
      </c>
      <c r="C6" s="174">
        <v>19664</v>
      </c>
      <c r="D6" s="175">
        <v>4.35102469784551</v>
      </c>
      <c r="E6" s="175">
        <v>192.55813953488399</v>
      </c>
      <c r="F6" s="175">
        <v>84.214808787632194</v>
      </c>
      <c r="G6" s="175">
        <v>86.957333001617101</v>
      </c>
      <c r="H6" s="175">
        <v>71.918572225320702</v>
      </c>
      <c r="I6" s="175">
        <v>3806</v>
      </c>
      <c r="J6" s="174">
        <v>3685</v>
      </c>
      <c r="K6" s="174">
        <v>3555</v>
      </c>
      <c r="L6" s="174">
        <v>121</v>
      </c>
      <c r="M6" s="173">
        <v>38.710333604556602</v>
      </c>
      <c r="N6" s="207">
        <v>3128</v>
      </c>
    </row>
    <row r="7" spans="1:14" ht="15" customHeight="1" x14ac:dyDescent="0.3">
      <c r="A7" s="177" t="s">
        <v>308</v>
      </c>
      <c r="B7" s="174">
        <v>113</v>
      </c>
      <c r="C7" s="174">
        <v>26810</v>
      </c>
      <c r="D7" s="175">
        <v>9.7397835210956494</v>
      </c>
      <c r="E7" s="175">
        <v>195.09734513274299</v>
      </c>
      <c r="F7" s="175">
        <v>82.230511003356995</v>
      </c>
      <c r="G7" s="175">
        <v>84.4014349616901</v>
      </c>
      <c r="H7" s="175">
        <v>70.6452375324982</v>
      </c>
      <c r="I7" s="175">
        <v>2263.5</v>
      </c>
      <c r="J7" s="174">
        <v>2099</v>
      </c>
      <c r="K7" s="174">
        <v>1894</v>
      </c>
      <c r="L7" s="174">
        <v>221</v>
      </c>
      <c r="M7" s="173">
        <v>16.885490488623599</v>
      </c>
      <c r="N7" s="207">
        <v>1826</v>
      </c>
    </row>
    <row r="8" spans="1:14" ht="15" customHeight="1" x14ac:dyDescent="0.3">
      <c r="A8" s="177" t="s">
        <v>309</v>
      </c>
      <c r="B8" s="174">
        <v>115</v>
      </c>
      <c r="C8" s="174">
        <v>31395</v>
      </c>
      <c r="D8" s="175">
        <v>48.273684210526298</v>
      </c>
      <c r="E8" s="175">
        <v>239.269565217391</v>
      </c>
      <c r="F8" s="175">
        <v>87.644529383659801</v>
      </c>
      <c r="G8" s="175">
        <v>87.644529383659801</v>
      </c>
      <c r="H8" s="176"/>
      <c r="I8" s="175">
        <v>570</v>
      </c>
      <c r="J8" s="174">
        <v>290</v>
      </c>
      <c r="K8" s="174">
        <v>513</v>
      </c>
      <c r="L8" s="174">
        <v>6</v>
      </c>
      <c r="M8" s="173">
        <v>3.6311514572384098</v>
      </c>
      <c r="N8" s="207">
        <v>522</v>
      </c>
    </row>
    <row r="9" spans="1:14" ht="15" customHeight="1" x14ac:dyDescent="0.3">
      <c r="A9" s="177" t="s">
        <v>310</v>
      </c>
      <c r="B9" s="174">
        <v>65.967032967033006</v>
      </c>
      <c r="C9" s="174">
        <v>14975</v>
      </c>
      <c r="D9" s="175">
        <v>8.1039555410264796</v>
      </c>
      <c r="E9" s="175">
        <v>187.896884890888</v>
      </c>
      <c r="F9" s="175">
        <v>82.771285475792993</v>
      </c>
      <c r="G9" s="175">
        <v>84.305772230889204</v>
      </c>
      <c r="H9" s="175">
        <v>73.642691415313195</v>
      </c>
      <c r="I9" s="175">
        <v>1529.5</v>
      </c>
      <c r="J9" s="174">
        <v>1433</v>
      </c>
      <c r="K9" s="174">
        <v>1210</v>
      </c>
      <c r="L9" s="174">
        <v>64</v>
      </c>
      <c r="M9" s="173">
        <v>20.4273789649416</v>
      </c>
      <c r="N9" s="207">
        <v>1363</v>
      </c>
    </row>
    <row r="10" spans="1:14" ht="15" customHeight="1" x14ac:dyDescent="0.3">
      <c r="A10" s="177" t="s">
        <v>311</v>
      </c>
      <c r="B10" s="174">
        <v>42.010989010989</v>
      </c>
      <c r="C10" s="174">
        <v>10391</v>
      </c>
      <c r="D10" s="175">
        <v>8.4794988610478406</v>
      </c>
      <c r="E10" s="175">
        <v>177.21553753596601</v>
      </c>
      <c r="F10" s="175">
        <v>71.648542007506506</v>
      </c>
      <c r="G10" s="175">
        <v>71.648542007506506</v>
      </c>
      <c r="H10" s="176"/>
      <c r="I10" s="175">
        <v>878</v>
      </c>
      <c r="J10" s="174">
        <v>888</v>
      </c>
      <c r="K10" s="174">
        <v>856</v>
      </c>
      <c r="L10" s="174">
        <v>0</v>
      </c>
      <c r="M10" s="173">
        <v>16.899239726686599</v>
      </c>
      <c r="N10" s="207">
        <v>755</v>
      </c>
    </row>
    <row r="11" spans="1:14" ht="15" customHeight="1" x14ac:dyDescent="0.3">
      <c r="A11" s="177" t="s">
        <v>312</v>
      </c>
      <c r="B11" s="174">
        <v>93.670329670329707</v>
      </c>
      <c r="C11" s="174">
        <v>16949</v>
      </c>
      <c r="D11" s="175">
        <v>5.6124567474048401</v>
      </c>
      <c r="E11" s="175">
        <v>138.52839042702999</v>
      </c>
      <c r="F11" s="175">
        <v>76.559089031801307</v>
      </c>
      <c r="G11" s="175">
        <v>74.523275378575406</v>
      </c>
      <c r="H11" s="175">
        <v>87.374301675977605</v>
      </c>
      <c r="I11" s="175">
        <v>2312</v>
      </c>
      <c r="J11" s="174">
        <v>2184</v>
      </c>
      <c r="K11" s="174">
        <v>2043</v>
      </c>
      <c r="L11" s="174">
        <v>33</v>
      </c>
      <c r="M11" s="173">
        <v>27.281845536609801</v>
      </c>
      <c r="N11" s="207">
        <v>2117</v>
      </c>
    </row>
    <row r="12" spans="1:14" ht="15" customHeight="1" x14ac:dyDescent="0.3">
      <c r="A12" s="177" t="s">
        <v>313</v>
      </c>
      <c r="B12" s="174">
        <v>55.3296703296703</v>
      </c>
      <c r="C12" s="174">
        <v>13464</v>
      </c>
      <c r="D12" s="175">
        <v>6.4922961292747097</v>
      </c>
      <c r="E12" s="175">
        <v>156.11876861966201</v>
      </c>
      <c r="F12" s="175">
        <v>64.156268568033298</v>
      </c>
      <c r="G12" s="175">
        <v>68.006230529595001</v>
      </c>
      <c r="H12" s="175">
        <v>54.486176317162197</v>
      </c>
      <c r="I12" s="175">
        <v>1330.5</v>
      </c>
      <c r="J12" s="174">
        <v>1272</v>
      </c>
      <c r="K12" s="174">
        <v>1193</v>
      </c>
      <c r="L12" s="174">
        <v>12</v>
      </c>
      <c r="M12" s="173">
        <v>19.763814616755798</v>
      </c>
      <c r="N12" s="207">
        <v>1118</v>
      </c>
    </row>
    <row r="13" spans="1:14" ht="15" customHeight="1" x14ac:dyDescent="0.3">
      <c r="A13" s="177" t="s">
        <v>314</v>
      </c>
      <c r="B13" s="174">
        <v>75</v>
      </c>
      <c r="C13" s="174">
        <v>15384</v>
      </c>
      <c r="D13" s="175">
        <v>6.6376564277588201</v>
      </c>
      <c r="E13" s="175">
        <v>155.58666666666701</v>
      </c>
      <c r="F13" s="175">
        <v>75.8515340613625</v>
      </c>
      <c r="G13" s="175">
        <v>72.594221581860893</v>
      </c>
      <c r="H13" s="175">
        <v>95.402822030040994</v>
      </c>
      <c r="I13" s="175">
        <v>1758</v>
      </c>
      <c r="J13" s="174">
        <v>1739</v>
      </c>
      <c r="K13" s="174">
        <v>1460</v>
      </c>
      <c r="L13" s="174">
        <v>2</v>
      </c>
      <c r="M13" s="173">
        <v>22.854914196567901</v>
      </c>
      <c r="N13" s="207">
        <v>1591</v>
      </c>
    </row>
    <row r="14" spans="1:14" ht="15" customHeight="1" x14ac:dyDescent="0.3">
      <c r="A14" s="177" t="s">
        <v>315</v>
      </c>
      <c r="B14" s="174">
        <v>32</v>
      </c>
      <c r="C14" s="174">
        <v>8146</v>
      </c>
      <c r="D14" s="175">
        <v>9.7299578059071692</v>
      </c>
      <c r="E14" s="175">
        <v>216.1875</v>
      </c>
      <c r="F14" s="175">
        <v>84.925116621654794</v>
      </c>
      <c r="G14" s="175">
        <v>81.368507831821901</v>
      </c>
      <c r="H14" s="175">
        <v>95.290725612686202</v>
      </c>
      <c r="I14" s="175">
        <v>711</v>
      </c>
      <c r="J14" s="174">
        <v>607</v>
      </c>
      <c r="K14" s="174">
        <v>593</v>
      </c>
      <c r="L14" s="174">
        <v>3</v>
      </c>
      <c r="M14" s="173">
        <v>17.456420328995801</v>
      </c>
      <c r="N14" s="207">
        <v>658</v>
      </c>
    </row>
    <row r="15" spans="1:14" ht="15" customHeight="1" x14ac:dyDescent="0.3">
      <c r="A15" s="177" t="s">
        <v>316</v>
      </c>
      <c r="B15" s="174">
        <v>59.6373626373626</v>
      </c>
      <c r="C15" s="174">
        <v>13773</v>
      </c>
      <c r="D15" s="175">
        <v>3.9334527770668002</v>
      </c>
      <c r="E15" s="175">
        <v>128.84540261654701</v>
      </c>
      <c r="F15" s="175">
        <v>55.790314383213499</v>
      </c>
      <c r="G15" s="175">
        <v>54.096680072549503</v>
      </c>
      <c r="H15" s="175">
        <v>75.457875457875502</v>
      </c>
      <c r="I15" s="175">
        <v>1953.5</v>
      </c>
      <c r="J15" s="174">
        <v>1958</v>
      </c>
      <c r="K15" s="174">
        <v>1934</v>
      </c>
      <c r="L15" s="174">
        <v>0</v>
      </c>
      <c r="M15" s="173">
        <v>28.367095041022299</v>
      </c>
      <c r="N15" s="207">
        <v>1758</v>
      </c>
    </row>
    <row r="16" spans="1:14" ht="15" customHeight="1" x14ac:dyDescent="0.3">
      <c r="A16" s="177" t="s">
        <v>420</v>
      </c>
      <c r="B16" s="174">
        <v>21</v>
      </c>
      <c r="C16" s="174">
        <v>0</v>
      </c>
      <c r="D16" s="176" t="s">
        <v>421</v>
      </c>
      <c r="E16" s="175">
        <v>0</v>
      </c>
      <c r="F16" s="176" t="s">
        <v>421</v>
      </c>
      <c r="G16" s="176" t="s">
        <v>421</v>
      </c>
      <c r="H16" s="176"/>
      <c r="I16" s="175">
        <v>0</v>
      </c>
      <c r="J16" s="174">
        <v>0</v>
      </c>
      <c r="K16" s="174">
        <v>0</v>
      </c>
      <c r="L16" s="174">
        <v>0</v>
      </c>
      <c r="M16" s="178" t="s">
        <v>421</v>
      </c>
      <c r="N16" s="208">
        <v>0</v>
      </c>
    </row>
    <row r="17" spans="1:14" ht="15" customHeight="1" x14ac:dyDescent="0.3">
      <c r="A17" s="177" t="s">
        <v>319</v>
      </c>
      <c r="B17" s="174">
        <v>41.6703296703297</v>
      </c>
      <c r="C17" s="174">
        <v>10044</v>
      </c>
      <c r="D17" s="175">
        <v>5.9566246056782299</v>
      </c>
      <c r="E17" s="175">
        <v>181.25606540084399</v>
      </c>
      <c r="F17" s="175">
        <v>75.199123855037797</v>
      </c>
      <c r="G17" s="175">
        <v>72.633025231076701</v>
      </c>
      <c r="H17" s="175">
        <v>85.279685966633906</v>
      </c>
      <c r="I17" s="175">
        <v>1268</v>
      </c>
      <c r="J17" s="174">
        <v>1262</v>
      </c>
      <c r="K17" s="174">
        <v>1240</v>
      </c>
      <c r="L17" s="174">
        <v>2</v>
      </c>
      <c r="M17" s="173">
        <v>25.2489048187973</v>
      </c>
      <c r="N17" s="207">
        <v>1108</v>
      </c>
    </row>
    <row r="18" spans="1:14" ht="15" customHeight="1" x14ac:dyDescent="0.3">
      <c r="A18" s="177" t="s">
        <v>320</v>
      </c>
      <c r="B18" s="174">
        <v>18.3406593406593</v>
      </c>
      <c r="C18" s="174">
        <v>4648</v>
      </c>
      <c r="D18" s="175">
        <v>6.30610328638498</v>
      </c>
      <c r="E18" s="175">
        <v>183.09047333732801</v>
      </c>
      <c r="F18" s="175">
        <v>72.246127366609301</v>
      </c>
      <c r="G18" s="176"/>
      <c r="H18" s="175">
        <v>76.351896690879698</v>
      </c>
      <c r="I18" s="175">
        <v>532.5</v>
      </c>
      <c r="J18" s="174">
        <v>310</v>
      </c>
      <c r="K18" s="174">
        <v>156</v>
      </c>
      <c r="L18" s="174">
        <v>141</v>
      </c>
      <c r="M18" s="173">
        <v>22.913080895008601</v>
      </c>
      <c r="N18" s="207">
        <v>496</v>
      </c>
    </row>
    <row r="19" spans="1:14" ht="15" customHeight="1" x14ac:dyDescent="0.3">
      <c r="A19" s="177" t="s">
        <v>321</v>
      </c>
      <c r="B19" s="174">
        <v>18</v>
      </c>
      <c r="C19" s="174">
        <v>4464</v>
      </c>
      <c r="D19" s="175">
        <v>3.4328358208955199</v>
      </c>
      <c r="E19" s="175">
        <v>95.8333333333333</v>
      </c>
      <c r="F19" s="175">
        <v>38.642473118279597</v>
      </c>
      <c r="G19" s="175">
        <v>38.642473118279597</v>
      </c>
      <c r="H19" s="176"/>
      <c r="I19" s="175">
        <v>502.5</v>
      </c>
      <c r="J19" s="174">
        <v>489</v>
      </c>
      <c r="K19" s="174">
        <v>472</v>
      </c>
      <c r="L19" s="174">
        <v>16</v>
      </c>
      <c r="M19" s="173">
        <v>22.513440860215098</v>
      </c>
      <c r="N19" s="207">
        <v>171</v>
      </c>
    </row>
    <row r="20" spans="1:14" ht="15" customHeight="1" x14ac:dyDescent="0.3">
      <c r="A20" s="177" t="s">
        <v>322</v>
      </c>
      <c r="B20" s="174">
        <v>42.3406593406593</v>
      </c>
      <c r="C20" s="174">
        <v>9021</v>
      </c>
      <c r="D20" s="175">
        <v>4.8729361091170098</v>
      </c>
      <c r="E20" s="175">
        <v>160.31871269140899</v>
      </c>
      <c r="F20" s="175">
        <v>75.246646713224706</v>
      </c>
      <c r="G20" s="175">
        <v>71.631298008071894</v>
      </c>
      <c r="H20" s="175">
        <v>95.970149253731407</v>
      </c>
      <c r="I20" s="175">
        <v>1393</v>
      </c>
      <c r="J20" s="174">
        <v>1379</v>
      </c>
      <c r="K20" s="174">
        <v>1350</v>
      </c>
      <c r="L20" s="174">
        <v>1</v>
      </c>
      <c r="M20" s="173">
        <v>30.883494069393599</v>
      </c>
      <c r="N20" s="207">
        <v>1115</v>
      </c>
    </row>
    <row r="21" spans="1:14" ht="15" customHeight="1" x14ac:dyDescent="0.3">
      <c r="A21" s="177" t="s">
        <v>323</v>
      </c>
      <c r="B21" s="174">
        <v>31.3296703296703</v>
      </c>
      <c r="C21" s="174">
        <v>8180</v>
      </c>
      <c r="D21" s="175">
        <v>11.9292730844794</v>
      </c>
      <c r="E21" s="175">
        <v>193.809891266222</v>
      </c>
      <c r="F21" s="175">
        <v>74.229828850855696</v>
      </c>
      <c r="G21" s="175">
        <v>74.229828850855696</v>
      </c>
      <c r="H21" s="176"/>
      <c r="I21" s="175">
        <v>509</v>
      </c>
      <c r="J21" s="174">
        <v>179</v>
      </c>
      <c r="K21" s="174">
        <v>418</v>
      </c>
      <c r="L21" s="174">
        <v>1</v>
      </c>
      <c r="M21" s="173">
        <v>12.444987775061101</v>
      </c>
      <c r="N21" s="207">
        <v>502</v>
      </c>
    </row>
    <row r="22" spans="1:14" ht="15" customHeight="1" x14ac:dyDescent="0.3">
      <c r="A22" s="172" t="s">
        <v>324</v>
      </c>
      <c r="B22" s="170">
        <v>896.21978021977998</v>
      </c>
      <c r="C22" s="170">
        <v>207308</v>
      </c>
      <c r="D22" s="171">
        <v>8.1123612666734495</v>
      </c>
      <c r="E22" s="171">
        <v>177.79455834028201</v>
      </c>
      <c r="F22" s="171">
        <v>76.862928589345302</v>
      </c>
      <c r="G22" s="171">
        <v>76.917614036669804</v>
      </c>
      <c r="H22" s="171">
        <v>77.203343003177196</v>
      </c>
      <c r="I22" s="171">
        <v>19642</v>
      </c>
      <c r="J22" s="170">
        <v>19774</v>
      </c>
      <c r="K22" s="170">
        <v>18887</v>
      </c>
      <c r="L22" s="170">
        <v>623</v>
      </c>
      <c r="M22" s="169">
        <v>20.565535338723102</v>
      </c>
      <c r="N22" s="207">
        <v>16243</v>
      </c>
    </row>
    <row r="23" spans="1:14" ht="15" customHeight="1" x14ac:dyDescent="0.3">
      <c r="A23" s="260" t="s">
        <v>452</v>
      </c>
      <c r="B23" s="182">
        <v>886</v>
      </c>
    </row>
    <row r="25" spans="1:14" ht="15" customHeight="1" x14ac:dyDescent="0.3">
      <c r="F25" t="s">
        <v>459</v>
      </c>
    </row>
    <row r="26" spans="1:14" ht="15" customHeight="1" x14ac:dyDescent="0.3">
      <c r="B26" s="185" t="s">
        <v>454</v>
      </c>
      <c r="C26" s="189" t="s">
        <v>448</v>
      </c>
      <c r="D26" s="188"/>
      <c r="F26" s="267" t="s">
        <v>436</v>
      </c>
      <c r="G26" s="276" t="s">
        <v>435</v>
      </c>
      <c r="H26" s="277"/>
      <c r="I26" s="274"/>
      <c r="J26" s="274"/>
    </row>
    <row r="27" spans="1:14" ht="15" customHeight="1" x14ac:dyDescent="0.3">
      <c r="B27" s="183" t="s">
        <v>394</v>
      </c>
      <c r="C27" s="184" t="s">
        <v>395</v>
      </c>
      <c r="D27" s="184"/>
      <c r="F27" s="274"/>
      <c r="G27" s="274"/>
      <c r="H27" s="274"/>
      <c r="I27" s="265" t="s">
        <v>389</v>
      </c>
      <c r="J27" s="265" t="s">
        <v>389</v>
      </c>
    </row>
    <row r="28" spans="1:14" ht="15" customHeight="1" x14ac:dyDescent="0.3">
      <c r="B28" s="275" t="s">
        <v>396</v>
      </c>
      <c r="C28" s="273">
        <v>142420</v>
      </c>
      <c r="D28" s="186"/>
      <c r="F28" s="276" t="s">
        <v>356</v>
      </c>
      <c r="G28" s="277"/>
      <c r="H28" s="267" t="s">
        <v>357</v>
      </c>
      <c r="I28" s="265" t="s">
        <v>436</v>
      </c>
      <c r="J28" s="265" t="s">
        <v>435</v>
      </c>
    </row>
    <row r="29" spans="1:14" ht="15" customHeight="1" x14ac:dyDescent="0.3">
      <c r="B29" s="275" t="s">
        <v>397</v>
      </c>
      <c r="C29" s="273">
        <v>219791</v>
      </c>
      <c r="D29" s="186"/>
      <c r="F29" s="278" t="s">
        <v>359</v>
      </c>
      <c r="G29" s="279"/>
      <c r="H29" s="280"/>
      <c r="I29" s="207">
        <v>36938</v>
      </c>
      <c r="J29" s="207">
        <v>18163</v>
      </c>
    </row>
    <row r="30" spans="1:14" ht="15" customHeight="1" x14ac:dyDescent="0.3">
      <c r="B30" s="275" t="s">
        <v>398</v>
      </c>
      <c r="C30" s="273">
        <v>58759</v>
      </c>
      <c r="D30" s="186"/>
      <c r="F30" s="278" t="s">
        <v>360</v>
      </c>
      <c r="G30" s="279"/>
      <c r="H30" s="280"/>
      <c r="I30" s="207">
        <v>76102</v>
      </c>
      <c r="J30" s="207">
        <v>21354</v>
      </c>
    </row>
    <row r="31" spans="1:14" ht="15" customHeight="1" x14ac:dyDescent="0.3">
      <c r="B31" s="275" t="s">
        <v>399</v>
      </c>
      <c r="C31" s="273">
        <v>126783</v>
      </c>
      <c r="D31" s="186"/>
      <c r="F31" s="278" t="s">
        <v>361</v>
      </c>
      <c r="G31" s="279"/>
      <c r="H31" s="280"/>
      <c r="I31" s="207">
        <v>36127</v>
      </c>
      <c r="J31" s="207">
        <v>13095</v>
      </c>
    </row>
    <row r="32" spans="1:14" ht="15" customHeight="1" x14ac:dyDescent="0.3">
      <c r="B32" s="275" t="s">
        <v>400</v>
      </c>
      <c r="C32" s="273">
        <v>267</v>
      </c>
      <c r="D32" s="186"/>
      <c r="F32" s="278" t="s">
        <v>362</v>
      </c>
      <c r="G32" s="279"/>
      <c r="H32" s="280"/>
      <c r="I32" s="207">
        <v>266</v>
      </c>
      <c r="J32" s="207">
        <v>235</v>
      </c>
    </row>
    <row r="33" spans="2:10" ht="15" customHeight="1" x14ac:dyDescent="0.3">
      <c r="B33" s="275" t="s">
        <v>401</v>
      </c>
      <c r="C33" s="273">
        <v>92360</v>
      </c>
      <c r="D33" s="186"/>
      <c r="F33" s="278" t="s">
        <v>363</v>
      </c>
      <c r="G33" s="279"/>
      <c r="H33" s="280"/>
      <c r="I33" s="207">
        <v>23274</v>
      </c>
      <c r="J33" s="207">
        <v>6968</v>
      </c>
    </row>
    <row r="34" spans="2:10" ht="15" customHeight="1" x14ac:dyDescent="0.3">
      <c r="B34" s="275" t="s">
        <v>402</v>
      </c>
      <c r="C34" s="273">
        <v>18434</v>
      </c>
      <c r="D34" s="186"/>
      <c r="F34" s="278" t="s">
        <v>364</v>
      </c>
      <c r="G34" s="279"/>
      <c r="H34" s="280"/>
      <c r="I34" s="207">
        <v>8819</v>
      </c>
      <c r="J34" s="207">
        <v>3835</v>
      </c>
    </row>
    <row r="35" spans="2:10" ht="15" customHeight="1" x14ac:dyDescent="0.3">
      <c r="B35" s="275" t="s">
        <v>403</v>
      </c>
      <c r="C35" s="273">
        <v>7537</v>
      </c>
      <c r="D35" s="186"/>
      <c r="F35" s="278" t="s">
        <v>365</v>
      </c>
      <c r="G35" s="279"/>
      <c r="H35" s="280"/>
      <c r="I35" s="207">
        <v>2198</v>
      </c>
      <c r="J35" s="207">
        <v>398</v>
      </c>
    </row>
    <row r="36" spans="2:10" ht="15" customHeight="1" x14ac:dyDescent="0.3">
      <c r="B36" s="275" t="s">
        <v>404</v>
      </c>
      <c r="C36" s="273">
        <v>2397</v>
      </c>
      <c r="D36" s="186"/>
      <c r="F36" s="278" t="s">
        <v>366</v>
      </c>
      <c r="G36" s="279"/>
      <c r="H36" s="280"/>
      <c r="I36" s="207">
        <v>2056</v>
      </c>
      <c r="J36" s="207">
        <v>272</v>
      </c>
    </row>
    <row r="37" spans="2:10" ht="15" customHeight="1" x14ac:dyDescent="0.3">
      <c r="B37" s="275" t="s">
        <v>175</v>
      </c>
      <c r="C37" s="273">
        <v>123452</v>
      </c>
      <c r="D37" s="186"/>
      <c r="F37" s="278" t="s">
        <v>368</v>
      </c>
      <c r="G37" s="279"/>
      <c r="H37" s="280"/>
      <c r="I37" s="207">
        <v>26442</v>
      </c>
      <c r="J37" s="207">
        <v>10391</v>
      </c>
    </row>
    <row r="38" spans="2:10" ht="15" customHeight="1" x14ac:dyDescent="0.3">
      <c r="B38" s="275" t="s">
        <v>176</v>
      </c>
      <c r="C38" s="273">
        <v>63956</v>
      </c>
      <c r="D38" s="186"/>
      <c r="F38" s="278" t="s">
        <v>369</v>
      </c>
      <c r="G38" s="279"/>
      <c r="H38" s="280"/>
      <c r="I38" s="207">
        <v>9862</v>
      </c>
      <c r="J38" s="207">
        <v>3660</v>
      </c>
    </row>
    <row r="39" spans="2:10" ht="15" customHeight="1" x14ac:dyDescent="0.3">
      <c r="B39" s="275" t="s">
        <v>178</v>
      </c>
      <c r="C39" s="273">
        <v>93080</v>
      </c>
      <c r="D39" s="186"/>
      <c r="F39" s="278" t="s">
        <v>370</v>
      </c>
      <c r="G39" s="279"/>
      <c r="H39" s="280"/>
      <c r="I39" s="207">
        <v>16772</v>
      </c>
      <c r="J39" s="207">
        <v>8100</v>
      </c>
    </row>
    <row r="40" spans="2:10" ht="15" customHeight="1" x14ac:dyDescent="0.3">
      <c r="B40" s="275" t="s">
        <v>257</v>
      </c>
      <c r="C40" s="273">
        <v>48198</v>
      </c>
      <c r="D40" s="186"/>
      <c r="F40" s="278" t="s">
        <v>371</v>
      </c>
      <c r="G40" s="279"/>
      <c r="H40" s="280"/>
      <c r="I40" s="207">
        <v>7978</v>
      </c>
      <c r="J40" s="207">
        <v>3638</v>
      </c>
    </row>
    <row r="41" spans="2:10" ht="15" customHeight="1" x14ac:dyDescent="0.3">
      <c r="B41" s="275" t="s">
        <v>259</v>
      </c>
      <c r="C41" s="273">
        <v>74942</v>
      </c>
      <c r="D41" s="186"/>
      <c r="F41" s="278" t="s">
        <v>372</v>
      </c>
      <c r="G41" s="279"/>
      <c r="H41" s="280"/>
      <c r="I41" s="207">
        <v>13463</v>
      </c>
      <c r="J41" s="207">
        <v>5661</v>
      </c>
    </row>
    <row r="42" spans="2:10" ht="15" customHeight="1" x14ac:dyDescent="0.3">
      <c r="B42" s="275" t="s">
        <v>180</v>
      </c>
      <c r="C42" s="273">
        <v>84146</v>
      </c>
      <c r="D42" s="186"/>
      <c r="F42" s="278" t="s">
        <v>373</v>
      </c>
      <c r="G42" s="279"/>
      <c r="H42" s="280"/>
      <c r="I42" s="207">
        <v>20077</v>
      </c>
      <c r="J42" s="207">
        <v>10097</v>
      </c>
    </row>
    <row r="43" spans="2:10" ht="15" customHeight="1" x14ac:dyDescent="0.3">
      <c r="B43" s="275" t="s">
        <v>182</v>
      </c>
      <c r="C43" s="273">
        <v>99860</v>
      </c>
      <c r="D43" s="186"/>
      <c r="F43" s="278" t="s">
        <v>374</v>
      </c>
      <c r="G43" s="279"/>
      <c r="H43" s="280"/>
      <c r="I43" s="207">
        <v>24130</v>
      </c>
      <c r="J43" s="207">
        <v>9317</v>
      </c>
    </row>
    <row r="44" spans="2:10" ht="15" customHeight="1" x14ac:dyDescent="0.3">
      <c r="B44" s="275" t="s">
        <v>188</v>
      </c>
      <c r="C44" s="273">
        <v>93846</v>
      </c>
      <c r="D44" s="186"/>
      <c r="F44" s="278" t="s">
        <v>375</v>
      </c>
      <c r="G44" s="279"/>
      <c r="H44" s="280"/>
      <c r="I44" s="207">
        <v>5993</v>
      </c>
      <c r="J44" s="207">
        <v>3599</v>
      </c>
    </row>
    <row r="45" spans="2:10" ht="15" customHeight="1" x14ac:dyDescent="0.3">
      <c r="B45" s="275" t="s">
        <v>190</v>
      </c>
      <c r="C45" s="273">
        <v>26324</v>
      </c>
      <c r="D45" s="186"/>
      <c r="F45" s="278" t="s">
        <v>376</v>
      </c>
      <c r="G45" s="279"/>
      <c r="H45" s="280"/>
      <c r="I45" s="207">
        <v>8893</v>
      </c>
      <c r="J45" s="207">
        <v>1994</v>
      </c>
    </row>
    <row r="46" spans="2:10" ht="15" customHeight="1" x14ac:dyDescent="0.3">
      <c r="B46" s="275" t="s">
        <v>267</v>
      </c>
      <c r="C46" s="273">
        <v>33050</v>
      </c>
      <c r="D46" s="186"/>
      <c r="F46" s="278" t="s">
        <v>377</v>
      </c>
      <c r="G46" s="279"/>
      <c r="H46" s="280"/>
      <c r="I46" s="207">
        <v>18869</v>
      </c>
      <c r="J46" s="207">
        <v>6701</v>
      </c>
    </row>
    <row r="47" spans="2:10" ht="15" customHeight="1" x14ac:dyDescent="0.3">
      <c r="B47" s="275" t="s">
        <v>405</v>
      </c>
      <c r="C47" s="273">
        <v>76666</v>
      </c>
      <c r="D47" s="186"/>
      <c r="F47" s="278" t="s">
        <v>461</v>
      </c>
      <c r="G47" s="279"/>
      <c r="H47" s="280"/>
      <c r="I47" s="207">
        <v>6782</v>
      </c>
      <c r="J47" s="207">
        <v>2859</v>
      </c>
    </row>
    <row r="48" spans="2:10" ht="15" customHeight="1" x14ac:dyDescent="0.3">
      <c r="B48" s="275" t="s">
        <v>406</v>
      </c>
      <c r="C48" s="273">
        <v>6345</v>
      </c>
      <c r="D48" s="186"/>
      <c r="F48" s="278" t="s">
        <v>379</v>
      </c>
      <c r="G48" s="279"/>
      <c r="H48" s="280"/>
      <c r="I48" s="207">
        <v>70275</v>
      </c>
      <c r="J48" s="207">
        <v>10098</v>
      </c>
    </row>
    <row r="49" spans="2:11" ht="15" customHeight="1" x14ac:dyDescent="0.3">
      <c r="B49" s="275" t="s">
        <v>407</v>
      </c>
      <c r="C49" s="273">
        <v>171755</v>
      </c>
      <c r="D49" s="186"/>
      <c r="F49" s="278" t="s">
        <v>380</v>
      </c>
      <c r="G49" s="279"/>
      <c r="H49" s="280"/>
      <c r="I49" s="207">
        <v>3084</v>
      </c>
      <c r="J49" s="207">
        <v>69</v>
      </c>
    </row>
    <row r="50" spans="2:11" ht="15" customHeight="1" x14ac:dyDescent="0.3">
      <c r="B50" s="275" t="s">
        <v>408</v>
      </c>
      <c r="C50" s="273">
        <v>7827</v>
      </c>
      <c r="D50" s="186"/>
      <c r="F50" s="278" t="s">
        <v>381</v>
      </c>
      <c r="G50" s="279"/>
      <c r="H50" s="280"/>
      <c r="I50" s="207">
        <v>137190</v>
      </c>
      <c r="J50" s="207">
        <v>47116</v>
      </c>
    </row>
    <row r="51" spans="2:11" ht="15" customHeight="1" x14ac:dyDescent="0.3">
      <c r="B51" s="275" t="s">
        <v>432</v>
      </c>
      <c r="C51" s="273">
        <v>88</v>
      </c>
      <c r="D51" s="186"/>
      <c r="F51" s="278" t="s">
        <v>382</v>
      </c>
      <c r="G51" s="279"/>
      <c r="H51" s="280"/>
      <c r="I51" s="207">
        <v>126308</v>
      </c>
      <c r="J51" s="207">
        <v>32638</v>
      </c>
    </row>
    <row r="52" spans="2:11" ht="15" customHeight="1" x14ac:dyDescent="0.3">
      <c r="B52" s="275" t="s">
        <v>458</v>
      </c>
      <c r="C52" s="273">
        <v>186</v>
      </c>
      <c r="D52" s="186"/>
      <c r="F52" s="278" t="s">
        <v>383</v>
      </c>
      <c r="G52" s="279"/>
      <c r="H52" s="280"/>
      <c r="I52" s="207">
        <v>64773</v>
      </c>
      <c r="J52" s="207">
        <v>34076</v>
      </c>
    </row>
    <row r="53" spans="2:11" ht="15" customHeight="1" x14ac:dyDescent="0.3">
      <c r="B53" s="275" t="s">
        <v>409</v>
      </c>
      <c r="C53" s="273">
        <v>1584814</v>
      </c>
      <c r="D53" s="186"/>
      <c r="F53" s="278" t="s">
        <v>384</v>
      </c>
      <c r="G53" s="279"/>
      <c r="H53" s="280"/>
      <c r="I53" s="207">
        <v>31909</v>
      </c>
      <c r="J53" s="207">
        <v>13270</v>
      </c>
    </row>
    <row r="54" spans="2:11" ht="15" customHeight="1" x14ac:dyDescent="0.3">
      <c r="B54" s="275" t="s">
        <v>410</v>
      </c>
      <c r="C54" s="273">
        <v>192530</v>
      </c>
      <c r="D54" s="186"/>
      <c r="F54" s="278" t="s">
        <v>385</v>
      </c>
      <c r="G54" s="279"/>
      <c r="H54" s="280"/>
      <c r="I54" s="207">
        <v>23579</v>
      </c>
      <c r="J54" s="207">
        <v>11030</v>
      </c>
    </row>
    <row r="55" spans="2:11" ht="15" customHeight="1" x14ac:dyDescent="0.3">
      <c r="B55" s="275" t="s">
        <v>411</v>
      </c>
      <c r="C55" s="273">
        <v>94436</v>
      </c>
      <c r="D55" s="186"/>
      <c r="F55" s="278" t="s">
        <v>386</v>
      </c>
      <c r="G55" s="279"/>
      <c r="H55" s="280"/>
      <c r="I55" s="207">
        <v>2283</v>
      </c>
      <c r="J55" s="207">
        <v>1898</v>
      </c>
    </row>
    <row r="56" spans="2:11" ht="15" customHeight="1" x14ac:dyDescent="0.3">
      <c r="B56" s="275" t="s">
        <v>412</v>
      </c>
      <c r="C56" s="273">
        <v>273596</v>
      </c>
      <c r="D56" s="186"/>
      <c r="F56" s="278" t="s">
        <v>387</v>
      </c>
      <c r="G56" s="279"/>
      <c r="H56" s="280"/>
      <c r="I56" s="207">
        <v>60761</v>
      </c>
      <c r="J56" s="207">
        <v>24803</v>
      </c>
    </row>
    <row r="57" spans="2:11" ht="15" customHeight="1" x14ac:dyDescent="0.3">
      <c r="B57" s="275" t="s">
        <v>413</v>
      </c>
      <c r="C57" s="273">
        <v>162080</v>
      </c>
      <c r="D57" s="186"/>
      <c r="F57" s="278" t="s">
        <v>388</v>
      </c>
      <c r="G57" s="279"/>
      <c r="H57" s="280"/>
      <c r="I57" s="207">
        <v>9567</v>
      </c>
      <c r="J57" s="207">
        <v>6029</v>
      </c>
    </row>
    <row r="58" spans="2:11" ht="15" customHeight="1" x14ac:dyDescent="0.3">
      <c r="B58" s="275" t="s">
        <v>414</v>
      </c>
      <c r="C58" s="273">
        <v>6886</v>
      </c>
      <c r="D58" s="186"/>
      <c r="F58" s="278" t="s">
        <v>389</v>
      </c>
      <c r="G58" s="279"/>
      <c r="H58" s="280"/>
      <c r="I58" s="207">
        <v>874770</v>
      </c>
      <c r="J58" s="207">
        <v>126671</v>
      </c>
    </row>
    <row r="59" spans="2:11" ht="15" customHeight="1" x14ac:dyDescent="0.3">
      <c r="B59" s="275" t="s">
        <v>415</v>
      </c>
      <c r="C59" s="273">
        <v>228950</v>
      </c>
      <c r="D59" s="186"/>
      <c r="F59" s="288" t="s">
        <v>390</v>
      </c>
      <c r="G59" s="288"/>
      <c r="H59" s="288"/>
      <c r="I59" s="160">
        <v>32795</v>
      </c>
      <c r="J59" s="160">
        <v>14748</v>
      </c>
      <c r="K59" t="s">
        <v>455</v>
      </c>
    </row>
    <row r="60" spans="2:11" ht="15" customHeight="1" x14ac:dyDescent="0.3">
      <c r="B60" s="275" t="s">
        <v>416</v>
      </c>
      <c r="C60" s="273">
        <v>33612</v>
      </c>
      <c r="F60" s="128" t="s">
        <v>391</v>
      </c>
      <c r="I60" s="197">
        <f>SUM(I58:I59)</f>
        <v>907565</v>
      </c>
      <c r="J60" s="197">
        <f>SUM(J58:J59)</f>
        <v>141419</v>
      </c>
    </row>
    <row r="61" spans="2:11" ht="15" customHeight="1" x14ac:dyDescent="0.3">
      <c r="B61" s="275" t="s">
        <v>433</v>
      </c>
      <c r="C61" s="197">
        <f>SUM(C28:C60)</f>
        <v>4249373</v>
      </c>
    </row>
    <row r="66" spans="4:15" ht="15" customHeight="1" x14ac:dyDescent="0.3">
      <c r="J66" s="281"/>
    </row>
    <row r="67" spans="4:15" ht="15" customHeight="1" x14ac:dyDescent="0.3">
      <c r="D67" s="188"/>
      <c r="E67" s="188"/>
      <c r="F67" s="188"/>
      <c r="G67" s="185"/>
      <c r="H67" s="185"/>
      <c r="I67" s="185"/>
      <c r="J67" s="281"/>
      <c r="K67" s="185"/>
      <c r="L67" s="185"/>
      <c r="M67" s="185"/>
      <c r="N67" s="185"/>
      <c r="O67" s="185"/>
    </row>
    <row r="68" spans="4:15" ht="15" customHeight="1" x14ac:dyDescent="0.3">
      <c r="D68" s="184"/>
      <c r="E68" s="184"/>
      <c r="F68" s="184"/>
      <c r="G68" s="185"/>
      <c r="H68" s="185"/>
      <c r="I68" s="185"/>
      <c r="J68" s="281"/>
      <c r="K68" s="185"/>
      <c r="L68" s="185"/>
      <c r="M68" s="185"/>
      <c r="N68" s="185"/>
      <c r="O68" s="185"/>
    </row>
    <row r="69" spans="4:15" ht="15" customHeight="1" x14ac:dyDescent="0.3">
      <c r="D69" s="186"/>
      <c r="E69" s="186"/>
      <c r="F69" s="186"/>
      <c r="G69" s="185"/>
      <c r="H69" s="185"/>
      <c r="I69" s="185"/>
      <c r="J69" s="281"/>
      <c r="K69" s="185"/>
      <c r="L69" s="185"/>
      <c r="M69" s="185"/>
      <c r="N69" s="185"/>
      <c r="O69" s="185"/>
    </row>
    <row r="70" spans="4:15" ht="15" customHeight="1" x14ac:dyDescent="0.3">
      <c r="D70" s="186"/>
      <c r="E70" s="186"/>
      <c r="F70" s="186"/>
      <c r="G70" s="185"/>
      <c r="H70" s="185"/>
      <c r="I70" s="185"/>
      <c r="J70" s="281"/>
      <c r="K70" s="185"/>
      <c r="L70" s="185"/>
      <c r="M70" s="185"/>
      <c r="N70" s="185"/>
      <c r="O70" s="185"/>
    </row>
    <row r="71" spans="4:15" ht="15" customHeight="1" x14ac:dyDescent="0.3">
      <c r="D71" s="186"/>
      <c r="E71" s="186"/>
      <c r="F71" s="186"/>
      <c r="G71" s="185"/>
      <c r="H71" s="185"/>
      <c r="I71" s="185"/>
      <c r="J71" s="281"/>
      <c r="K71" s="185"/>
      <c r="L71" s="185"/>
      <c r="M71" s="185"/>
      <c r="N71" s="185"/>
      <c r="O71" s="185"/>
    </row>
    <row r="72" spans="4:15" ht="15" customHeight="1" x14ac:dyDescent="0.3">
      <c r="D72" s="186"/>
      <c r="E72" s="186"/>
      <c r="F72" s="186"/>
      <c r="G72" s="185"/>
      <c r="H72" s="185"/>
      <c r="I72" s="185"/>
      <c r="J72" s="281"/>
      <c r="K72" s="185"/>
      <c r="L72" s="185"/>
      <c r="M72" s="185"/>
      <c r="N72" s="185"/>
      <c r="O72" s="185"/>
    </row>
    <row r="73" spans="4:15" ht="15" customHeight="1" x14ac:dyDescent="0.3">
      <c r="D73" s="186"/>
      <c r="E73" s="186"/>
      <c r="F73" s="186"/>
      <c r="G73" s="185"/>
      <c r="H73" s="185"/>
      <c r="I73" s="185"/>
      <c r="J73" s="281"/>
      <c r="K73" s="185"/>
      <c r="L73" s="185"/>
      <c r="M73" s="185"/>
      <c r="N73" s="185"/>
      <c r="O73" s="185"/>
    </row>
    <row r="74" spans="4:15" ht="15" customHeight="1" x14ac:dyDescent="0.3">
      <c r="D74" s="186"/>
      <c r="E74" s="186"/>
      <c r="F74" s="186"/>
      <c r="G74" s="185"/>
      <c r="H74" s="185"/>
      <c r="I74" s="185"/>
      <c r="J74" s="281"/>
      <c r="K74" s="185"/>
      <c r="L74" s="185"/>
      <c r="M74" s="185"/>
      <c r="N74" s="185"/>
      <c r="O74" s="185"/>
    </row>
    <row r="75" spans="4:15" ht="15" customHeight="1" x14ac:dyDescent="0.3">
      <c r="D75" s="186"/>
      <c r="E75" s="186"/>
      <c r="F75" s="186"/>
      <c r="G75" s="185"/>
      <c r="H75" s="185"/>
      <c r="I75" s="185"/>
      <c r="J75" s="281"/>
      <c r="K75" s="185"/>
      <c r="L75" s="185"/>
      <c r="M75" s="185"/>
      <c r="N75" s="185"/>
      <c r="O75" s="185"/>
    </row>
    <row r="76" spans="4:15" ht="15" customHeight="1" x14ac:dyDescent="0.3">
      <c r="D76" s="186"/>
      <c r="E76" s="186"/>
      <c r="F76" s="186"/>
      <c r="G76" s="185"/>
      <c r="H76" s="185"/>
      <c r="I76" s="185"/>
      <c r="J76" s="281"/>
      <c r="K76" s="185"/>
      <c r="L76" s="185"/>
      <c r="M76" s="185"/>
      <c r="N76" s="185"/>
      <c r="O76" s="185"/>
    </row>
    <row r="77" spans="4:15" ht="15" customHeight="1" x14ac:dyDescent="0.3">
      <c r="D77" s="186"/>
      <c r="E77" s="186"/>
      <c r="F77" s="186"/>
      <c r="G77" s="185"/>
      <c r="H77" s="185"/>
      <c r="I77" s="185"/>
      <c r="J77" s="281"/>
      <c r="K77" s="185"/>
      <c r="L77" s="185"/>
      <c r="M77" s="185"/>
      <c r="N77" s="185"/>
      <c r="O77" s="185"/>
    </row>
    <row r="78" spans="4:15" ht="15" customHeight="1" x14ac:dyDescent="0.3">
      <c r="D78" s="186"/>
      <c r="E78" s="186"/>
      <c r="F78" s="186"/>
      <c r="G78" s="185"/>
      <c r="H78" s="185"/>
      <c r="I78" s="185"/>
      <c r="J78" s="281"/>
      <c r="K78" s="185"/>
      <c r="L78" s="185"/>
      <c r="M78" s="185"/>
      <c r="N78" s="185"/>
      <c r="O78" s="185"/>
    </row>
    <row r="79" spans="4:15" ht="15" customHeight="1" x14ac:dyDescent="0.3">
      <c r="D79" s="186"/>
      <c r="E79" s="186"/>
      <c r="F79" s="186"/>
      <c r="G79" s="185"/>
      <c r="H79" s="185"/>
      <c r="I79" s="185"/>
      <c r="J79" s="281"/>
      <c r="K79" s="185"/>
      <c r="L79" s="185"/>
      <c r="M79" s="185"/>
      <c r="N79" s="185"/>
      <c r="O79" s="185"/>
    </row>
    <row r="80" spans="4:15" ht="15" customHeight="1" x14ac:dyDescent="0.3">
      <c r="D80" s="186"/>
      <c r="E80" s="186"/>
      <c r="F80" s="186"/>
      <c r="G80" s="185"/>
      <c r="H80" s="185"/>
      <c r="I80" s="185"/>
      <c r="J80" s="281"/>
      <c r="K80" s="185"/>
      <c r="L80" s="185"/>
      <c r="M80" s="185"/>
      <c r="N80" s="185"/>
      <c r="O80" s="185"/>
    </row>
    <row r="81" spans="4:15" ht="15" customHeight="1" x14ac:dyDescent="0.3">
      <c r="D81" s="186"/>
      <c r="E81" s="186"/>
      <c r="F81" s="186"/>
      <c r="G81" s="185"/>
      <c r="H81" s="185"/>
      <c r="I81" s="185"/>
      <c r="J81" s="281"/>
      <c r="K81" s="185"/>
      <c r="L81" s="185"/>
      <c r="M81" s="185"/>
      <c r="N81" s="185"/>
      <c r="O81" s="185"/>
    </row>
    <row r="82" spans="4:15" ht="15" customHeight="1" x14ac:dyDescent="0.3">
      <c r="D82" s="186"/>
      <c r="E82" s="186"/>
      <c r="F82" s="186"/>
      <c r="G82" s="185"/>
      <c r="H82" s="185"/>
      <c r="I82" s="185"/>
      <c r="J82" s="281"/>
      <c r="K82" s="185"/>
      <c r="L82" s="185"/>
      <c r="M82" s="185"/>
      <c r="N82" s="185"/>
      <c r="O82" s="185"/>
    </row>
    <row r="83" spans="4:15" ht="15" customHeight="1" x14ac:dyDescent="0.3">
      <c r="D83" s="186"/>
      <c r="E83" s="186"/>
      <c r="F83" s="186"/>
      <c r="G83" s="185"/>
      <c r="H83" s="185"/>
      <c r="I83" s="185"/>
      <c r="J83" s="281"/>
      <c r="K83" s="185"/>
      <c r="L83" s="185"/>
      <c r="M83" s="185"/>
      <c r="N83" s="185"/>
      <c r="O83" s="185"/>
    </row>
    <row r="84" spans="4:15" ht="15" customHeight="1" x14ac:dyDescent="0.3">
      <c r="D84" s="186"/>
      <c r="E84" s="186"/>
      <c r="F84" s="186"/>
      <c r="G84" s="185"/>
      <c r="H84" s="185"/>
      <c r="I84" s="185"/>
      <c r="J84" s="281"/>
      <c r="K84" s="185"/>
      <c r="L84" s="185"/>
      <c r="M84" s="185"/>
      <c r="N84" s="185"/>
      <c r="O84" s="185"/>
    </row>
    <row r="85" spans="4:15" ht="15" customHeight="1" x14ac:dyDescent="0.3">
      <c r="D85" s="186"/>
      <c r="E85" s="186"/>
      <c r="F85" s="186"/>
      <c r="G85" s="185"/>
      <c r="H85" s="185"/>
      <c r="I85" s="185"/>
      <c r="J85" s="281"/>
      <c r="K85" s="185"/>
      <c r="L85" s="185"/>
      <c r="M85" s="185"/>
      <c r="N85" s="185"/>
      <c r="O85" s="185"/>
    </row>
    <row r="86" spans="4:15" ht="15" customHeight="1" x14ac:dyDescent="0.3">
      <c r="D86" s="186"/>
      <c r="E86" s="186"/>
      <c r="F86" s="186"/>
      <c r="G86" s="185"/>
      <c r="H86" s="185"/>
      <c r="I86" s="185"/>
      <c r="J86" s="281"/>
      <c r="K86" s="185"/>
      <c r="L86" s="185"/>
      <c r="M86" s="185"/>
      <c r="N86" s="185"/>
      <c r="O86" s="185"/>
    </row>
    <row r="87" spans="4:15" ht="15" customHeight="1" x14ac:dyDescent="0.3">
      <c r="D87" s="186"/>
      <c r="E87" s="186"/>
      <c r="F87" s="186"/>
      <c r="G87" s="185"/>
      <c r="H87" s="185"/>
      <c r="I87" s="185"/>
      <c r="J87" s="281"/>
      <c r="K87" s="185"/>
      <c r="L87" s="185"/>
      <c r="M87" s="185"/>
      <c r="N87" s="185"/>
      <c r="O87" s="185"/>
    </row>
    <row r="88" spans="4:15" ht="15" customHeight="1" x14ac:dyDescent="0.3">
      <c r="D88" s="186"/>
      <c r="E88" s="186"/>
      <c r="F88" s="186"/>
      <c r="G88" s="185"/>
      <c r="H88" s="185"/>
      <c r="I88" s="185"/>
      <c r="J88" s="281"/>
      <c r="K88" s="185"/>
      <c r="L88" s="185"/>
      <c r="M88" s="185"/>
      <c r="N88" s="185"/>
      <c r="O88" s="185"/>
    </row>
    <row r="89" spans="4:15" ht="15" customHeight="1" x14ac:dyDescent="0.3">
      <c r="D89" s="186"/>
      <c r="E89" s="186"/>
      <c r="F89" s="186"/>
      <c r="G89" s="185"/>
      <c r="H89" s="185"/>
      <c r="I89" s="185"/>
      <c r="J89" s="281"/>
      <c r="K89" s="185"/>
      <c r="L89" s="185"/>
      <c r="M89" s="185"/>
      <c r="N89" s="185"/>
      <c r="O89" s="185"/>
    </row>
    <row r="90" spans="4:15" ht="15" customHeight="1" x14ac:dyDescent="0.3">
      <c r="D90" s="186"/>
      <c r="E90" s="186"/>
      <c r="F90" s="186"/>
      <c r="G90" s="185"/>
      <c r="H90" s="185"/>
      <c r="I90" s="185"/>
      <c r="J90" s="281"/>
      <c r="K90" s="185"/>
      <c r="L90" s="185"/>
      <c r="M90" s="185"/>
      <c r="N90" s="185"/>
      <c r="O90" s="185"/>
    </row>
    <row r="91" spans="4:15" ht="15" customHeight="1" x14ac:dyDescent="0.3">
      <c r="D91" s="186"/>
      <c r="E91" s="186"/>
      <c r="F91" s="186"/>
      <c r="G91" s="185"/>
      <c r="H91" s="185"/>
      <c r="I91" s="185"/>
      <c r="J91" s="281"/>
      <c r="K91" s="185"/>
      <c r="L91" s="185"/>
      <c r="M91" s="185"/>
      <c r="N91" s="185"/>
      <c r="O91" s="185"/>
    </row>
    <row r="92" spans="4:15" ht="15" customHeight="1" x14ac:dyDescent="0.3">
      <c r="D92" s="186"/>
      <c r="E92" s="186"/>
      <c r="F92" s="186"/>
      <c r="G92" s="185"/>
      <c r="H92" s="185"/>
      <c r="I92" s="185"/>
      <c r="J92" s="281"/>
      <c r="K92" s="185"/>
      <c r="L92" s="185"/>
      <c r="M92" s="185"/>
      <c r="N92" s="185"/>
      <c r="O92" s="185"/>
    </row>
    <row r="93" spans="4:15" ht="15" customHeight="1" x14ac:dyDescent="0.3">
      <c r="D93" s="186"/>
      <c r="E93" s="186"/>
      <c r="F93" s="186"/>
      <c r="G93" s="185"/>
      <c r="H93" s="185"/>
      <c r="I93" s="185"/>
      <c r="J93" s="281"/>
      <c r="K93" s="185"/>
      <c r="L93" s="185"/>
      <c r="M93" s="185"/>
      <c r="N93" s="185"/>
      <c r="O93" s="185"/>
    </row>
    <row r="94" spans="4:15" ht="15" customHeight="1" x14ac:dyDescent="0.3">
      <c r="D94" s="186"/>
      <c r="E94" s="186"/>
      <c r="F94" s="186"/>
      <c r="G94" s="185"/>
      <c r="H94" s="185"/>
      <c r="I94" s="185"/>
      <c r="J94" s="281"/>
      <c r="K94" s="185"/>
      <c r="L94" s="185"/>
      <c r="M94" s="185"/>
      <c r="N94" s="185"/>
      <c r="O94" s="185"/>
    </row>
    <row r="95" spans="4:15" ht="15" customHeight="1" x14ac:dyDescent="0.3">
      <c r="D95" s="186"/>
      <c r="E95" s="186"/>
      <c r="F95" s="186"/>
      <c r="G95" s="185"/>
      <c r="H95" s="185"/>
      <c r="I95" s="185"/>
      <c r="J95" s="281"/>
      <c r="K95" s="185"/>
      <c r="L95" s="185"/>
      <c r="M95" s="185"/>
      <c r="N95" s="185"/>
      <c r="O95" s="185"/>
    </row>
    <row r="96" spans="4:15" ht="15" customHeight="1" x14ac:dyDescent="0.3">
      <c r="D96" s="186"/>
      <c r="E96" s="186"/>
      <c r="F96" s="186"/>
      <c r="G96" s="185"/>
      <c r="H96" s="185"/>
      <c r="I96" s="185"/>
      <c r="J96" s="281"/>
      <c r="K96" s="185"/>
      <c r="L96" s="185"/>
      <c r="M96" s="185"/>
      <c r="N96" s="185"/>
      <c r="O96" s="185"/>
    </row>
    <row r="97" spans="4:15" ht="15" customHeight="1" x14ac:dyDescent="0.3">
      <c r="D97" s="186"/>
      <c r="E97" s="186"/>
      <c r="F97" s="186"/>
      <c r="G97" s="185"/>
      <c r="H97" s="185"/>
      <c r="I97" s="185"/>
      <c r="J97" s="281"/>
      <c r="K97" s="185"/>
      <c r="L97" s="185"/>
      <c r="M97" s="185"/>
      <c r="N97" s="185"/>
      <c r="O97" s="185"/>
    </row>
    <row r="98" spans="4:15" ht="15" customHeight="1" x14ac:dyDescent="0.3">
      <c r="D98" s="186"/>
      <c r="E98" s="186"/>
      <c r="F98" s="186"/>
      <c r="G98" s="185"/>
      <c r="H98" s="185"/>
      <c r="I98" s="185"/>
      <c r="J98" s="281"/>
      <c r="K98" s="185"/>
      <c r="L98" s="185"/>
      <c r="M98" s="185"/>
      <c r="N98" s="185"/>
      <c r="O98" s="185"/>
    </row>
    <row r="99" spans="4:15" ht="15" customHeight="1" x14ac:dyDescent="0.3">
      <c r="D99" s="186"/>
      <c r="E99" s="186"/>
      <c r="F99" s="186"/>
      <c r="G99" s="185"/>
      <c r="H99" s="185"/>
      <c r="I99" s="185"/>
      <c r="J99" s="281"/>
      <c r="K99" s="185"/>
      <c r="L99" s="185"/>
      <c r="M99" s="185"/>
      <c r="N99" s="185"/>
      <c r="O99" s="185"/>
    </row>
    <row r="100" spans="4:15" ht="15" customHeight="1" x14ac:dyDescent="0.3">
      <c r="D100" s="186"/>
      <c r="E100" s="186"/>
      <c r="F100" s="186"/>
      <c r="G100" s="185"/>
      <c r="H100" s="185"/>
      <c r="I100" s="185"/>
      <c r="J100" s="281"/>
      <c r="K100" s="185"/>
      <c r="L100" s="185"/>
      <c r="M100" s="185"/>
      <c r="N100" s="185"/>
      <c r="O100" s="185"/>
    </row>
    <row r="101" spans="4:15" ht="15" customHeight="1" x14ac:dyDescent="0.3">
      <c r="J101" s="281"/>
    </row>
    <row r="102" spans="4:15" ht="15" customHeight="1" x14ac:dyDescent="0.3">
      <c r="J102" s="281"/>
    </row>
    <row r="103" spans="4:15" ht="15" customHeight="1" x14ac:dyDescent="0.3">
      <c r="J103" s="281"/>
    </row>
    <row r="104" spans="4:15" ht="15" customHeight="1" x14ac:dyDescent="0.3">
      <c r="J104" s="281"/>
    </row>
    <row r="105" spans="4:15" ht="15" customHeight="1" x14ac:dyDescent="0.3">
      <c r="J105" s="281"/>
    </row>
    <row r="106" spans="4:15" ht="15" customHeight="1" x14ac:dyDescent="0.3">
      <c r="J106" s="281"/>
    </row>
    <row r="107" spans="4:15" ht="15" customHeight="1" x14ac:dyDescent="0.3">
      <c r="J107" s="281"/>
    </row>
    <row r="108" spans="4:15" ht="15" customHeight="1" x14ac:dyDescent="0.3">
      <c r="J108" s="281"/>
    </row>
    <row r="109" spans="4:15" ht="15" customHeight="1" x14ac:dyDescent="0.3">
      <c r="J109" s="281"/>
    </row>
    <row r="110" spans="4:15" ht="15" customHeight="1" x14ac:dyDescent="0.3">
      <c r="J110" s="281"/>
    </row>
    <row r="111" spans="4:15" ht="15" customHeight="1" x14ac:dyDescent="0.3">
      <c r="J111" s="281"/>
    </row>
    <row r="112" spans="4:15" ht="15" customHeight="1" x14ac:dyDescent="0.3">
      <c r="J112" s="281"/>
    </row>
    <row r="113" spans="10:10" ht="15" customHeight="1" x14ac:dyDescent="0.3">
      <c r="J113" s="281"/>
    </row>
    <row r="114" spans="10:10" ht="15" customHeight="1" x14ac:dyDescent="0.3">
      <c r="J114" s="281"/>
    </row>
    <row r="115" spans="10:10" ht="15" customHeight="1" x14ac:dyDescent="0.3">
      <c r="J115" s="281"/>
    </row>
    <row r="116" spans="10:10" ht="15" customHeight="1" x14ac:dyDescent="0.3">
      <c r="J116" s="281"/>
    </row>
    <row r="117" spans="10:10" ht="15" customHeight="1" x14ac:dyDescent="0.3">
      <c r="J117" s="281"/>
    </row>
    <row r="118" spans="10:10" ht="15" customHeight="1" x14ac:dyDescent="0.3">
      <c r="J118" s="281"/>
    </row>
    <row r="119" spans="10:10" ht="15" customHeight="1" x14ac:dyDescent="0.3">
      <c r="J119" s="281"/>
    </row>
    <row r="120" spans="10:10" ht="15" customHeight="1" x14ac:dyDescent="0.3">
      <c r="J120" s="281"/>
    </row>
    <row r="121" spans="10:10" ht="15" customHeight="1" x14ac:dyDescent="0.3">
      <c r="J121" s="281"/>
    </row>
    <row r="122" spans="10:10" ht="15" customHeight="1" x14ac:dyDescent="0.3">
      <c r="J122" s="281"/>
    </row>
    <row r="123" spans="10:10" ht="15" customHeight="1" x14ac:dyDescent="0.3">
      <c r="J123" s="281"/>
    </row>
    <row r="124" spans="10:10" ht="15" customHeight="1" x14ac:dyDescent="0.3">
      <c r="J124" s="281"/>
    </row>
    <row r="125" spans="10:10" ht="15" customHeight="1" x14ac:dyDescent="0.3">
      <c r="J125" s="281"/>
    </row>
    <row r="126" spans="10:10" ht="15" customHeight="1" x14ac:dyDescent="0.3">
      <c r="J126" s="281"/>
    </row>
    <row r="127" spans="10:10" ht="15" customHeight="1" x14ac:dyDescent="0.3">
      <c r="J127" s="281"/>
    </row>
    <row r="128" spans="10:10" ht="15" customHeight="1" x14ac:dyDescent="0.3">
      <c r="J128" s="281"/>
    </row>
    <row r="129" spans="10:10" ht="15" customHeight="1" x14ac:dyDescent="0.3">
      <c r="J129" s="281"/>
    </row>
    <row r="130" spans="10:10" ht="15" customHeight="1" x14ac:dyDescent="0.3">
      <c r="J130" s="281"/>
    </row>
    <row r="131" spans="10:10" ht="15" customHeight="1" x14ac:dyDescent="0.3">
      <c r="J131" s="281"/>
    </row>
    <row r="132" spans="10:10" ht="15" customHeight="1" x14ac:dyDescent="0.3">
      <c r="J132" s="281"/>
    </row>
    <row r="133" spans="10:10" ht="15" customHeight="1" x14ac:dyDescent="0.3">
      <c r="J133" s="281"/>
    </row>
    <row r="134" spans="10:10" ht="15" customHeight="1" x14ac:dyDescent="0.3">
      <c r="J134" s="281"/>
    </row>
    <row r="135" spans="10:10" ht="15" customHeight="1" x14ac:dyDescent="0.3">
      <c r="J135" s="281"/>
    </row>
    <row r="136" spans="10:10" ht="15" customHeight="1" x14ac:dyDescent="0.3">
      <c r="J136" s="281"/>
    </row>
    <row r="137" spans="10:10" ht="15" customHeight="1" x14ac:dyDescent="0.3">
      <c r="J137" s="281"/>
    </row>
    <row r="138" spans="10:10" ht="15" customHeight="1" x14ac:dyDescent="0.3">
      <c r="J138" s="281"/>
    </row>
    <row r="139" spans="10:10" ht="15" customHeight="1" x14ac:dyDescent="0.3">
      <c r="J139" s="281"/>
    </row>
    <row r="140" spans="10:10" ht="15" customHeight="1" x14ac:dyDescent="0.3">
      <c r="J140" s="281"/>
    </row>
    <row r="141" spans="10:10" ht="15" customHeight="1" x14ac:dyDescent="0.3">
      <c r="J141" s="281"/>
    </row>
  </sheetData>
  <mergeCells count="11">
    <mergeCell ref="F59:H59"/>
    <mergeCell ref="J3:M3"/>
    <mergeCell ref="E4:E5"/>
    <mergeCell ref="F4:F5"/>
    <mergeCell ref="K4:L4"/>
    <mergeCell ref="M4:M5"/>
    <mergeCell ref="B3:B4"/>
    <mergeCell ref="C3:C5"/>
    <mergeCell ref="D3:D5"/>
    <mergeCell ref="E3:H3"/>
    <mergeCell ref="I3:I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00"/>
  <sheetViews>
    <sheetView workbookViewId="0">
      <selection activeCell="A26" sqref="A26"/>
    </sheetView>
  </sheetViews>
  <sheetFormatPr defaultRowHeight="15" customHeight="1" x14ac:dyDescent="0.3"/>
  <cols>
    <col min="1" max="1" width="36.6640625" customWidth="1"/>
    <col min="2" max="2" width="7.6640625" customWidth="1"/>
    <col min="6" max="6" width="13.88671875" customWidth="1"/>
    <col min="8" max="8" width="10.6640625" customWidth="1"/>
    <col min="9" max="9" width="14.33203125" customWidth="1"/>
    <col min="10" max="10" width="20.5546875" customWidth="1"/>
  </cols>
  <sheetData>
    <row r="2" spans="1:14" ht="15" customHeight="1" x14ac:dyDescent="0.25">
      <c r="A2" t="s">
        <v>456</v>
      </c>
    </row>
    <row r="3" spans="1:14" ht="15" customHeight="1" x14ac:dyDescent="0.3">
      <c r="A3" s="296"/>
      <c r="B3" s="282" t="s">
        <v>418</v>
      </c>
      <c r="C3" s="284" t="s">
        <v>447</v>
      </c>
      <c r="D3" s="284" t="s">
        <v>290</v>
      </c>
      <c r="E3" s="283" t="s">
        <v>291</v>
      </c>
      <c r="F3" s="286"/>
      <c r="G3" s="286"/>
      <c r="H3" s="287"/>
      <c r="I3" s="284" t="s">
        <v>292</v>
      </c>
      <c r="J3" s="283" t="s">
        <v>293</v>
      </c>
      <c r="K3" s="286"/>
      <c r="L3" s="286"/>
      <c r="M3" s="286"/>
    </row>
    <row r="4" spans="1:14" ht="15" customHeight="1" x14ac:dyDescent="0.3">
      <c r="A4" s="296"/>
      <c r="B4" s="283"/>
      <c r="C4" s="284"/>
      <c r="D4" s="284"/>
      <c r="E4" s="289" t="s">
        <v>295</v>
      </c>
      <c r="F4" s="289" t="s">
        <v>296</v>
      </c>
      <c r="G4" s="179" t="s">
        <v>297</v>
      </c>
      <c r="H4" s="179" t="s">
        <v>298</v>
      </c>
      <c r="I4" s="284"/>
      <c r="J4" s="206" t="s">
        <v>299</v>
      </c>
      <c r="K4" s="290" t="s">
        <v>300</v>
      </c>
      <c r="L4" s="291"/>
      <c r="M4" s="292" t="s">
        <v>302</v>
      </c>
      <c r="N4" s="130" t="s">
        <v>301</v>
      </c>
    </row>
    <row r="5" spans="1:14" ht="15" customHeight="1" x14ac:dyDescent="0.3">
      <c r="A5" s="297"/>
      <c r="B5" s="179" t="s">
        <v>419</v>
      </c>
      <c r="C5" s="285"/>
      <c r="D5" s="285"/>
      <c r="E5" s="285"/>
      <c r="F5" s="285"/>
      <c r="G5" s="179" t="s">
        <v>302</v>
      </c>
      <c r="H5" s="179" t="s">
        <v>302</v>
      </c>
      <c r="I5" s="285"/>
      <c r="J5" s="179" t="s">
        <v>303</v>
      </c>
      <c r="K5" s="179" t="s">
        <v>304</v>
      </c>
      <c r="L5" s="179" t="s">
        <v>305</v>
      </c>
      <c r="M5" s="293"/>
      <c r="N5" s="130" t="s">
        <v>306</v>
      </c>
    </row>
    <row r="6" spans="1:14" ht="15" customHeight="1" x14ac:dyDescent="0.3">
      <c r="A6" s="177" t="s">
        <v>307</v>
      </c>
      <c r="B6" s="174">
        <v>86</v>
      </c>
      <c r="C6" s="174">
        <v>13544</v>
      </c>
      <c r="D6" s="175">
        <v>4.3653072946582396</v>
      </c>
      <c r="E6" s="175">
        <v>132.55813953488399</v>
      </c>
      <c r="F6" s="175">
        <v>84.1701122268163</v>
      </c>
      <c r="G6" s="175">
        <v>87.182971014492793</v>
      </c>
      <c r="H6" s="175">
        <v>70.886581469648604</v>
      </c>
      <c r="I6" s="175">
        <v>2611.5</v>
      </c>
      <c r="J6" s="174">
        <v>2526</v>
      </c>
      <c r="K6" s="174">
        <v>2432</v>
      </c>
      <c r="L6" s="174">
        <v>89</v>
      </c>
      <c r="M6" s="173">
        <v>38.563201417601903</v>
      </c>
      <c r="N6" s="207">
        <v>2241</v>
      </c>
    </row>
    <row r="7" spans="1:14" ht="15" customHeight="1" x14ac:dyDescent="0.3">
      <c r="A7" s="177" t="s">
        <v>308</v>
      </c>
      <c r="B7" s="174">
        <v>113</v>
      </c>
      <c r="C7" s="174">
        <v>18115</v>
      </c>
      <c r="D7" s="175">
        <v>9.7438584998362305</v>
      </c>
      <c r="E7" s="175">
        <v>131.628318584071</v>
      </c>
      <c r="F7" s="175">
        <v>82.108749654982105</v>
      </c>
      <c r="G7" s="175">
        <v>84.669516606379503</v>
      </c>
      <c r="H7" s="175">
        <v>68.728522336769799</v>
      </c>
      <c r="I7" s="175">
        <v>1526.5</v>
      </c>
      <c r="J7" s="174">
        <v>1413</v>
      </c>
      <c r="K7" s="174">
        <v>1279</v>
      </c>
      <c r="L7" s="174">
        <v>142</v>
      </c>
      <c r="M7" s="173">
        <v>16.853436378691701</v>
      </c>
      <c r="N7" s="207">
        <v>1313</v>
      </c>
    </row>
    <row r="8" spans="1:14" ht="15" customHeight="1" x14ac:dyDescent="0.3">
      <c r="A8" s="177" t="s">
        <v>309</v>
      </c>
      <c r="B8" s="174">
        <v>115</v>
      </c>
      <c r="C8" s="174">
        <v>20815</v>
      </c>
      <c r="D8" s="175">
        <v>47.687179487179499</v>
      </c>
      <c r="E8" s="175">
        <v>161.721739130435</v>
      </c>
      <c r="F8" s="175">
        <v>89.349027143886602</v>
      </c>
      <c r="G8" s="175">
        <v>89.349027143886602</v>
      </c>
      <c r="H8" s="176"/>
      <c r="I8" s="175">
        <v>390</v>
      </c>
      <c r="J8" s="174">
        <v>205</v>
      </c>
      <c r="K8" s="174">
        <v>346</v>
      </c>
      <c r="L8" s="174">
        <v>4</v>
      </c>
      <c r="M8" s="173">
        <v>3.74729762190728</v>
      </c>
      <c r="N8" s="207">
        <v>365</v>
      </c>
    </row>
    <row r="9" spans="1:14" ht="15" customHeight="1" x14ac:dyDescent="0.3">
      <c r="A9" s="177" t="s">
        <v>310</v>
      </c>
      <c r="B9" s="174">
        <v>67.475138121547005</v>
      </c>
      <c r="C9" s="174">
        <v>10225</v>
      </c>
      <c r="D9" s="175">
        <v>8.1126231816048797</v>
      </c>
      <c r="E9" s="175">
        <v>128.10644395316501</v>
      </c>
      <c r="F9" s="175">
        <v>84.537897310513401</v>
      </c>
      <c r="G9" s="175">
        <v>86.035529570497005</v>
      </c>
      <c r="H9" s="175">
        <v>74.530428249436497</v>
      </c>
      <c r="I9" s="175">
        <v>1065.5</v>
      </c>
      <c r="J9" s="174">
        <v>992</v>
      </c>
      <c r="K9" s="174">
        <v>846</v>
      </c>
      <c r="L9" s="174">
        <v>47</v>
      </c>
      <c r="M9" s="173">
        <v>20.841075794620998</v>
      </c>
      <c r="N9" s="207">
        <v>954</v>
      </c>
    </row>
    <row r="10" spans="1:14" ht="15" customHeight="1" x14ac:dyDescent="0.3">
      <c r="A10" s="177" t="s">
        <v>311</v>
      </c>
      <c r="B10" s="174">
        <v>41.508287292817698</v>
      </c>
      <c r="C10" s="174">
        <v>7492</v>
      </c>
      <c r="D10" s="175">
        <v>8.5453047775947297</v>
      </c>
      <c r="E10" s="175">
        <v>124.96299747105</v>
      </c>
      <c r="F10" s="175">
        <v>69.233849439401993</v>
      </c>
      <c r="G10" s="175">
        <v>69.233849439401993</v>
      </c>
      <c r="H10" s="176"/>
      <c r="I10" s="175">
        <v>607</v>
      </c>
      <c r="J10" s="174">
        <v>609</v>
      </c>
      <c r="K10" s="174">
        <v>596</v>
      </c>
      <c r="L10" s="174">
        <v>0</v>
      </c>
      <c r="M10" s="173">
        <v>16.203950880939701</v>
      </c>
      <c r="N10" s="207">
        <v>531</v>
      </c>
    </row>
    <row r="11" spans="1:14" ht="15" customHeight="1" x14ac:dyDescent="0.3">
      <c r="A11" s="177" t="s">
        <v>312</v>
      </c>
      <c r="B11" s="174">
        <v>93.5027624309392</v>
      </c>
      <c r="C11" s="174">
        <v>12198</v>
      </c>
      <c r="D11" s="175">
        <v>5.4573688836800498</v>
      </c>
      <c r="E11" s="175">
        <v>99.601335381706406</v>
      </c>
      <c r="F11" s="175">
        <v>76.348581734710606</v>
      </c>
      <c r="G11" s="175">
        <v>74.692969732134202</v>
      </c>
      <c r="H11" s="175">
        <v>85.568120624663393</v>
      </c>
      <c r="I11" s="175">
        <v>1706.5</v>
      </c>
      <c r="J11" s="174">
        <v>1623</v>
      </c>
      <c r="K11" s="174">
        <v>1519</v>
      </c>
      <c r="L11" s="174">
        <v>17</v>
      </c>
      <c r="M11" s="173">
        <v>27.979996720773901</v>
      </c>
      <c r="N11" s="207">
        <v>1582</v>
      </c>
    </row>
    <row r="12" spans="1:14" ht="15" customHeight="1" x14ac:dyDescent="0.3">
      <c r="A12" s="177" t="s">
        <v>313</v>
      </c>
      <c r="B12" s="174">
        <v>55.4972375690608</v>
      </c>
      <c r="C12" s="174">
        <v>9979</v>
      </c>
      <c r="D12" s="175">
        <v>6.2221139795421303</v>
      </c>
      <c r="E12" s="175">
        <v>115.08680935789</v>
      </c>
      <c r="F12" s="175">
        <v>64.004409259444799</v>
      </c>
      <c r="G12" s="175">
        <v>68.495405294198306</v>
      </c>
      <c r="H12" s="175">
        <v>51.8229166666667</v>
      </c>
      <c r="I12" s="175">
        <v>1026.5</v>
      </c>
      <c r="J12" s="174">
        <v>982</v>
      </c>
      <c r="K12" s="174">
        <v>930</v>
      </c>
      <c r="L12" s="174">
        <v>9</v>
      </c>
      <c r="M12" s="173">
        <v>20.5732037278284</v>
      </c>
      <c r="N12" s="207">
        <v>878</v>
      </c>
    </row>
    <row r="13" spans="1:14" ht="15" customHeight="1" x14ac:dyDescent="0.3">
      <c r="A13" s="177" t="s">
        <v>314</v>
      </c>
      <c r="B13" s="174">
        <v>75</v>
      </c>
      <c r="C13" s="174">
        <v>11244</v>
      </c>
      <c r="D13" s="175">
        <v>6.7</v>
      </c>
      <c r="E13" s="175">
        <v>115.24</v>
      </c>
      <c r="F13" s="175">
        <v>76.867662753468494</v>
      </c>
      <c r="G13" s="175">
        <v>73.928276999175594</v>
      </c>
      <c r="H13" s="175">
        <v>95.389610389610397</v>
      </c>
      <c r="I13" s="175">
        <v>1290</v>
      </c>
      <c r="J13" s="174">
        <v>1277</v>
      </c>
      <c r="K13" s="174">
        <v>1072</v>
      </c>
      <c r="L13" s="174">
        <v>1</v>
      </c>
      <c r="M13" s="173">
        <v>22.945570971184601</v>
      </c>
      <c r="N13" s="207">
        <v>1197</v>
      </c>
    </row>
    <row r="14" spans="1:14" ht="15" customHeight="1" x14ac:dyDescent="0.3">
      <c r="A14" s="177" t="s">
        <v>315</v>
      </c>
      <c r="B14" s="174">
        <v>32</v>
      </c>
      <c r="C14" s="174">
        <v>5384</v>
      </c>
      <c r="D14" s="175">
        <v>9.5328614762386206</v>
      </c>
      <c r="E14" s="175">
        <v>147.3125</v>
      </c>
      <c r="F14" s="175">
        <v>87.555720653788995</v>
      </c>
      <c r="G14" s="175">
        <v>84.806280070903995</v>
      </c>
      <c r="H14" s="175">
        <v>95.121951219512198</v>
      </c>
      <c r="I14" s="175">
        <v>494.5</v>
      </c>
      <c r="J14" s="174">
        <v>427</v>
      </c>
      <c r="K14" s="174">
        <v>420</v>
      </c>
      <c r="L14" s="174">
        <v>3</v>
      </c>
      <c r="M14" s="173">
        <v>18.369242199108498</v>
      </c>
      <c r="N14" s="207">
        <v>468</v>
      </c>
    </row>
    <row r="15" spans="1:14" ht="15" customHeight="1" x14ac:dyDescent="0.3">
      <c r="A15" s="177" t="s">
        <v>316</v>
      </c>
      <c r="B15" s="174">
        <v>60.977900552486197</v>
      </c>
      <c r="C15" s="174">
        <v>10177</v>
      </c>
      <c r="D15" s="175">
        <v>3.9734079776067199</v>
      </c>
      <c r="E15" s="175">
        <v>93.115701730542696</v>
      </c>
      <c r="F15" s="175">
        <v>55.792473223936298</v>
      </c>
      <c r="G15" s="175">
        <v>53.919390669628697</v>
      </c>
      <c r="H15" s="175">
        <v>80.248618784530393</v>
      </c>
      <c r="I15" s="175">
        <v>1429</v>
      </c>
      <c r="J15" s="174">
        <v>1428</v>
      </c>
      <c r="K15" s="174">
        <v>1420</v>
      </c>
      <c r="L15" s="174">
        <v>0</v>
      </c>
      <c r="M15" s="173">
        <v>28.0829321017982</v>
      </c>
      <c r="N15" s="207">
        <v>1328</v>
      </c>
    </row>
    <row r="16" spans="1:14" ht="15" customHeight="1" x14ac:dyDescent="0.3">
      <c r="A16" s="177" t="s">
        <v>420</v>
      </c>
      <c r="B16" s="174">
        <v>21</v>
      </c>
      <c r="C16" s="174">
        <v>0</v>
      </c>
      <c r="D16" s="176" t="s">
        <v>421</v>
      </c>
      <c r="E16" s="175">
        <v>0</v>
      </c>
      <c r="F16" s="176" t="s">
        <v>421</v>
      </c>
      <c r="G16" s="176" t="s">
        <v>421</v>
      </c>
      <c r="H16" s="176"/>
      <c r="I16" s="175">
        <v>0</v>
      </c>
      <c r="J16" s="174">
        <v>0</v>
      </c>
      <c r="K16" s="174">
        <v>0</v>
      </c>
      <c r="L16" s="174">
        <v>0</v>
      </c>
      <c r="M16" s="178" t="s">
        <v>421</v>
      </c>
      <c r="N16" s="208">
        <v>0</v>
      </c>
    </row>
    <row r="17" spans="1:14" ht="15" customHeight="1" x14ac:dyDescent="0.3">
      <c r="A17" s="177" t="s">
        <v>319</v>
      </c>
      <c r="B17" s="174">
        <v>41.5027624309392</v>
      </c>
      <c r="C17" s="174">
        <v>7370</v>
      </c>
      <c r="D17" s="175">
        <v>6.1310759148006602</v>
      </c>
      <c r="E17" s="175">
        <v>135.24400958466501</v>
      </c>
      <c r="F17" s="175">
        <v>76.160108548168296</v>
      </c>
      <c r="G17" s="175">
        <v>73.419827012641406</v>
      </c>
      <c r="H17" s="175">
        <v>88.291605301914601</v>
      </c>
      <c r="I17" s="175">
        <v>915.5</v>
      </c>
      <c r="J17" s="174">
        <v>914</v>
      </c>
      <c r="K17" s="174">
        <v>892</v>
      </c>
      <c r="L17" s="174">
        <v>2</v>
      </c>
      <c r="M17" s="173">
        <v>24.843962008141101</v>
      </c>
      <c r="N17" s="207">
        <v>816</v>
      </c>
    </row>
    <row r="18" spans="1:14" ht="15" customHeight="1" x14ac:dyDescent="0.3">
      <c r="A18" s="177" t="s">
        <v>320</v>
      </c>
      <c r="B18" s="174">
        <v>18.005524861878499</v>
      </c>
      <c r="C18" s="174">
        <v>3259</v>
      </c>
      <c r="D18" s="175">
        <v>6.8171745152354601</v>
      </c>
      <c r="E18" s="175">
        <v>136.680270021479</v>
      </c>
      <c r="F18" s="175">
        <v>75.513961337833706</v>
      </c>
      <c r="G18" s="176"/>
      <c r="H18" s="175">
        <v>80.946745562130204</v>
      </c>
      <c r="I18" s="175">
        <v>361</v>
      </c>
      <c r="J18" s="174">
        <v>209</v>
      </c>
      <c r="K18" s="174">
        <v>109</v>
      </c>
      <c r="L18" s="174">
        <v>104</v>
      </c>
      <c r="M18" s="173">
        <v>22.154034980055201</v>
      </c>
      <c r="N18" s="207">
        <v>334</v>
      </c>
    </row>
    <row r="19" spans="1:14" ht="15" customHeight="1" x14ac:dyDescent="0.3">
      <c r="A19" s="177" t="s">
        <v>321</v>
      </c>
      <c r="B19" s="174">
        <v>18</v>
      </c>
      <c r="C19" s="174">
        <v>3114</v>
      </c>
      <c r="D19" s="175">
        <v>3.4904270986745201</v>
      </c>
      <c r="E19" s="175">
        <v>65.8333333333333</v>
      </c>
      <c r="F19" s="175">
        <v>38.0539499036609</v>
      </c>
      <c r="G19" s="175">
        <v>38.0539499036609</v>
      </c>
      <c r="H19" s="176"/>
      <c r="I19" s="175">
        <v>339.5</v>
      </c>
      <c r="J19" s="174">
        <v>332</v>
      </c>
      <c r="K19" s="174">
        <v>315</v>
      </c>
      <c r="L19" s="174">
        <v>12</v>
      </c>
      <c r="M19" s="173">
        <v>21.8047527296082</v>
      </c>
      <c r="N19" s="207">
        <v>125</v>
      </c>
    </row>
    <row r="20" spans="1:14" ht="15" customHeight="1" x14ac:dyDescent="0.3">
      <c r="A20" s="177" t="s">
        <v>322</v>
      </c>
      <c r="B20" s="174">
        <v>42.005524861878499</v>
      </c>
      <c r="C20" s="174">
        <v>6178</v>
      </c>
      <c r="D20" s="175">
        <v>4.7362086258776301</v>
      </c>
      <c r="E20" s="175">
        <v>112.41378403261901</v>
      </c>
      <c r="F20" s="175">
        <v>76.432502427970206</v>
      </c>
      <c r="G20" s="175">
        <v>72.611954641552998</v>
      </c>
      <c r="H20" s="175">
        <v>96.820512820512803</v>
      </c>
      <c r="I20" s="175">
        <v>997</v>
      </c>
      <c r="J20" s="174">
        <v>985</v>
      </c>
      <c r="K20" s="174">
        <v>969</v>
      </c>
      <c r="L20" s="174">
        <v>1</v>
      </c>
      <c r="M20" s="173">
        <v>32.275817416639697</v>
      </c>
      <c r="N20" s="207">
        <v>834</v>
      </c>
    </row>
    <row r="21" spans="1:14" ht="15" customHeight="1" x14ac:dyDescent="0.3">
      <c r="A21" s="177" t="s">
        <v>323</v>
      </c>
      <c r="B21" s="174">
        <v>31.4972375690608</v>
      </c>
      <c r="C21" s="174">
        <v>5669</v>
      </c>
      <c r="D21" s="175">
        <v>11.7186629526462</v>
      </c>
      <c r="E21" s="175">
        <v>133.567268900193</v>
      </c>
      <c r="F21" s="175">
        <v>74.210619156817799</v>
      </c>
      <c r="G21" s="175">
        <v>74.210619156817799</v>
      </c>
      <c r="H21" s="176"/>
      <c r="I21" s="175">
        <v>359</v>
      </c>
      <c r="J21" s="174">
        <v>140</v>
      </c>
      <c r="K21" s="174">
        <v>304</v>
      </c>
      <c r="L21" s="174">
        <v>0</v>
      </c>
      <c r="M21" s="173">
        <v>12.6653730816723</v>
      </c>
      <c r="N21" s="207">
        <v>366</v>
      </c>
    </row>
    <row r="22" spans="1:14" ht="15" customHeight="1" x14ac:dyDescent="0.3">
      <c r="A22" s="172" t="s">
        <v>324</v>
      </c>
      <c r="B22" s="170">
        <v>901.41436464088395</v>
      </c>
      <c r="C22" s="170">
        <v>144763</v>
      </c>
      <c r="D22" s="171">
        <v>7.9898360890415896</v>
      </c>
      <c r="E22" s="171">
        <v>123.834281301331</v>
      </c>
      <c r="F22" s="171">
        <v>77.1094823953635</v>
      </c>
      <c r="G22" s="171">
        <v>77.191541447230705</v>
      </c>
      <c r="H22" s="171">
        <v>77.348038475096899</v>
      </c>
      <c r="I22" s="171">
        <v>13971</v>
      </c>
      <c r="J22" s="170">
        <v>14062</v>
      </c>
      <c r="K22" s="170">
        <v>13449</v>
      </c>
      <c r="L22" s="170">
        <v>431</v>
      </c>
      <c r="M22" s="169">
        <v>20.887934071551399</v>
      </c>
      <c r="N22" s="207">
        <v>12049</v>
      </c>
    </row>
    <row r="23" spans="1:14" ht="15" customHeight="1" x14ac:dyDescent="0.3">
      <c r="A23" s="260" t="s">
        <v>449</v>
      </c>
      <c r="B23" s="182">
        <v>886</v>
      </c>
    </row>
    <row r="25" spans="1:14" ht="15" customHeight="1" x14ac:dyDescent="0.3">
      <c r="F25" t="s">
        <v>301</v>
      </c>
    </row>
    <row r="26" spans="1:14" ht="15" customHeight="1" x14ac:dyDescent="0.3">
      <c r="B26" s="185" t="s">
        <v>454</v>
      </c>
      <c r="C26" s="189" t="s">
        <v>448</v>
      </c>
      <c r="D26" s="188"/>
      <c r="F26" s="209" t="s">
        <v>436</v>
      </c>
      <c r="G26" s="294" t="s">
        <v>435</v>
      </c>
      <c r="H26" s="294"/>
    </row>
    <row r="27" spans="1:14" ht="15" customHeight="1" x14ac:dyDescent="0.3">
      <c r="B27" s="183" t="s">
        <v>394</v>
      </c>
      <c r="C27" s="184" t="s">
        <v>395</v>
      </c>
      <c r="D27" s="184"/>
      <c r="I27" s="210" t="s">
        <v>389</v>
      </c>
      <c r="J27" s="210" t="s">
        <v>389</v>
      </c>
    </row>
    <row r="28" spans="1:14" ht="15" customHeight="1" x14ac:dyDescent="0.3">
      <c r="B28" s="184" t="s">
        <v>396</v>
      </c>
      <c r="C28" s="186">
        <v>98285</v>
      </c>
      <c r="D28" s="186"/>
      <c r="F28" s="294" t="s">
        <v>356</v>
      </c>
      <c r="G28" s="294"/>
      <c r="H28" s="209" t="s">
        <v>357</v>
      </c>
      <c r="I28" s="210" t="s">
        <v>436</v>
      </c>
      <c r="J28" s="210" t="s">
        <v>435</v>
      </c>
    </row>
    <row r="29" spans="1:14" ht="15" customHeight="1" x14ac:dyDescent="0.3">
      <c r="B29" s="184" t="s">
        <v>397</v>
      </c>
      <c r="C29" s="186">
        <v>152946</v>
      </c>
      <c r="D29" s="186"/>
      <c r="F29" s="295" t="s">
        <v>359</v>
      </c>
      <c r="G29" s="295"/>
      <c r="H29" s="295"/>
      <c r="I29" s="207">
        <v>26113</v>
      </c>
      <c r="J29" s="207">
        <v>14322</v>
      </c>
    </row>
    <row r="30" spans="1:14" ht="15" customHeight="1" x14ac:dyDescent="0.3">
      <c r="B30" s="184" t="s">
        <v>398</v>
      </c>
      <c r="C30" s="186">
        <v>39978</v>
      </c>
      <c r="D30" s="186"/>
      <c r="F30" s="295" t="s">
        <v>360</v>
      </c>
      <c r="G30" s="295"/>
      <c r="H30" s="295"/>
      <c r="I30" s="207">
        <v>53212</v>
      </c>
      <c r="J30" s="207">
        <v>18420</v>
      </c>
    </row>
    <row r="31" spans="1:14" ht="15" customHeight="1" x14ac:dyDescent="0.3">
      <c r="B31" s="184" t="s">
        <v>399</v>
      </c>
      <c r="C31" s="186">
        <v>87334</v>
      </c>
      <c r="D31" s="186"/>
      <c r="F31" s="295" t="s">
        <v>361</v>
      </c>
      <c r="G31" s="295"/>
      <c r="H31" s="295"/>
      <c r="I31" s="207">
        <v>24938</v>
      </c>
      <c r="J31" s="207">
        <v>10619</v>
      </c>
    </row>
    <row r="32" spans="1:14" ht="15" customHeight="1" x14ac:dyDescent="0.3">
      <c r="B32" s="184" t="s">
        <v>400</v>
      </c>
      <c r="C32" s="186">
        <v>192</v>
      </c>
      <c r="D32" s="186"/>
      <c r="F32" s="295" t="s">
        <v>362</v>
      </c>
      <c r="G32" s="295"/>
      <c r="H32" s="295"/>
      <c r="I32" s="207">
        <v>188</v>
      </c>
      <c r="J32" s="207">
        <v>168</v>
      </c>
    </row>
    <row r="33" spans="2:10" ht="15" customHeight="1" x14ac:dyDescent="0.3">
      <c r="B33" s="184" t="s">
        <v>401</v>
      </c>
      <c r="C33" s="186">
        <v>67964</v>
      </c>
      <c r="D33" s="186"/>
      <c r="F33" s="295" t="s">
        <v>363</v>
      </c>
      <c r="G33" s="295"/>
      <c r="H33" s="295"/>
      <c r="I33" s="207">
        <v>16837</v>
      </c>
      <c r="J33" s="207">
        <v>5613</v>
      </c>
    </row>
    <row r="34" spans="2:10" ht="15" customHeight="1" x14ac:dyDescent="0.3">
      <c r="B34" s="184" t="s">
        <v>402</v>
      </c>
      <c r="C34" s="186">
        <v>13970</v>
      </c>
      <c r="D34" s="186"/>
      <c r="F34" s="295" t="s">
        <v>364</v>
      </c>
      <c r="G34" s="295"/>
      <c r="H34" s="295"/>
      <c r="I34" s="207">
        <v>6657</v>
      </c>
      <c r="J34" s="207">
        <v>2914</v>
      </c>
    </row>
    <row r="35" spans="2:10" ht="15" customHeight="1" x14ac:dyDescent="0.3">
      <c r="B35" s="184" t="s">
        <v>403</v>
      </c>
      <c r="C35" s="186">
        <v>5247</v>
      </c>
      <c r="D35" s="186"/>
      <c r="F35" s="295" t="s">
        <v>365</v>
      </c>
      <c r="G35" s="295"/>
      <c r="H35" s="295"/>
      <c r="I35" s="207">
        <v>1563</v>
      </c>
      <c r="J35" s="207">
        <v>316</v>
      </c>
    </row>
    <row r="36" spans="2:10" ht="15" customHeight="1" x14ac:dyDescent="0.3">
      <c r="B36" s="184" t="s">
        <v>404</v>
      </c>
      <c r="C36" s="186">
        <v>1699</v>
      </c>
      <c r="D36" s="186"/>
      <c r="F36" s="295" t="s">
        <v>366</v>
      </c>
      <c r="G36" s="295"/>
      <c r="H36" s="295"/>
      <c r="I36" s="207">
        <v>1510</v>
      </c>
      <c r="J36" s="207">
        <v>231</v>
      </c>
    </row>
    <row r="37" spans="2:10" ht="15" customHeight="1" x14ac:dyDescent="0.3">
      <c r="B37" s="184" t="s">
        <v>175</v>
      </c>
      <c r="C37" s="186">
        <v>89063</v>
      </c>
      <c r="D37" s="186"/>
      <c r="F37" s="295" t="s">
        <v>368</v>
      </c>
      <c r="G37" s="295"/>
      <c r="H37" s="295"/>
      <c r="I37" s="207">
        <v>18537</v>
      </c>
      <c r="J37" s="207">
        <v>7602</v>
      </c>
    </row>
    <row r="38" spans="2:10" ht="15" customHeight="1" x14ac:dyDescent="0.3">
      <c r="B38" s="184" t="s">
        <v>176</v>
      </c>
      <c r="C38" s="186">
        <v>49224</v>
      </c>
      <c r="D38" s="186"/>
      <c r="F38" s="295" t="s">
        <v>369</v>
      </c>
      <c r="G38" s="295"/>
      <c r="H38" s="295"/>
      <c r="I38" s="207">
        <v>7357</v>
      </c>
      <c r="J38" s="207">
        <v>3029</v>
      </c>
    </row>
    <row r="39" spans="2:10" ht="15" customHeight="1" x14ac:dyDescent="0.3">
      <c r="B39" s="184" t="s">
        <v>178</v>
      </c>
      <c r="C39" s="186">
        <v>67312</v>
      </c>
      <c r="D39" s="186"/>
      <c r="F39" s="295" t="s">
        <v>370</v>
      </c>
      <c r="G39" s="295"/>
      <c r="H39" s="295"/>
      <c r="I39" s="207">
        <v>11959</v>
      </c>
      <c r="J39" s="207">
        <v>6430</v>
      </c>
    </row>
    <row r="40" spans="2:10" ht="15" customHeight="1" x14ac:dyDescent="0.3">
      <c r="B40" s="184" t="s">
        <v>257</v>
      </c>
      <c r="C40" s="186">
        <v>33568</v>
      </c>
      <c r="D40" s="186"/>
      <c r="F40" s="295" t="s">
        <v>371</v>
      </c>
      <c r="G40" s="295"/>
      <c r="H40" s="295"/>
      <c r="I40" s="207">
        <v>5577</v>
      </c>
      <c r="J40" s="207">
        <v>2860</v>
      </c>
    </row>
    <row r="41" spans="2:10" ht="15" customHeight="1" x14ac:dyDescent="0.3">
      <c r="B41" s="184" t="s">
        <v>259</v>
      </c>
      <c r="C41" s="186">
        <v>53053</v>
      </c>
      <c r="D41" s="186"/>
      <c r="F41" s="295" t="s">
        <v>372</v>
      </c>
      <c r="G41" s="295"/>
      <c r="H41" s="295"/>
      <c r="I41" s="207">
        <v>10044</v>
      </c>
      <c r="J41" s="207">
        <v>4523</v>
      </c>
    </row>
    <row r="42" spans="2:10" ht="15" customHeight="1" x14ac:dyDescent="0.3">
      <c r="B42" s="184" t="s">
        <v>180</v>
      </c>
      <c r="C42" s="186">
        <v>60576</v>
      </c>
      <c r="D42" s="186"/>
      <c r="F42" s="295" t="s">
        <v>373</v>
      </c>
      <c r="G42" s="295"/>
      <c r="H42" s="295"/>
      <c r="I42" s="207">
        <v>14504</v>
      </c>
      <c r="J42" s="207">
        <v>7811</v>
      </c>
    </row>
    <row r="43" spans="2:10" ht="15" customHeight="1" x14ac:dyDescent="0.3">
      <c r="B43" s="184" t="s">
        <v>182</v>
      </c>
      <c r="C43" s="186">
        <v>71221</v>
      </c>
      <c r="D43" s="186"/>
      <c r="F43" s="295" t="s">
        <v>374</v>
      </c>
      <c r="G43" s="295"/>
      <c r="H43" s="295"/>
      <c r="I43" s="207">
        <v>16955</v>
      </c>
      <c r="J43" s="207">
        <v>7019</v>
      </c>
    </row>
    <row r="44" spans="2:10" ht="15" customHeight="1" x14ac:dyDescent="0.3">
      <c r="B44" s="184" t="s">
        <v>188</v>
      </c>
      <c r="C44" s="186">
        <v>67332</v>
      </c>
      <c r="D44" s="186"/>
      <c r="F44" s="295" t="s">
        <v>375</v>
      </c>
      <c r="G44" s="295"/>
      <c r="H44" s="295"/>
      <c r="I44" s="207">
        <v>4208</v>
      </c>
      <c r="J44" s="207">
        <v>2778</v>
      </c>
    </row>
    <row r="45" spans="2:10" ht="15" customHeight="1" x14ac:dyDescent="0.3">
      <c r="B45" s="184" t="s">
        <v>190</v>
      </c>
      <c r="C45" s="186">
        <v>18789</v>
      </c>
      <c r="D45" s="186"/>
      <c r="F45" s="295" t="s">
        <v>376</v>
      </c>
      <c r="G45" s="295"/>
      <c r="H45" s="295"/>
      <c r="I45" s="207">
        <v>6332</v>
      </c>
      <c r="J45" s="207">
        <v>1782</v>
      </c>
    </row>
    <row r="46" spans="2:10" ht="15" customHeight="1" x14ac:dyDescent="0.3">
      <c r="B46" s="184" t="s">
        <v>267</v>
      </c>
      <c r="C46" s="186">
        <v>22572</v>
      </c>
      <c r="D46" s="186"/>
      <c r="F46" s="295" t="s">
        <v>377</v>
      </c>
      <c r="G46" s="295"/>
      <c r="H46" s="295"/>
      <c r="I46" s="207">
        <v>13032</v>
      </c>
      <c r="J46" s="207">
        <v>5495</v>
      </c>
    </row>
    <row r="47" spans="2:10" ht="15" customHeight="1" x14ac:dyDescent="0.3">
      <c r="B47" s="184" t="s">
        <v>405</v>
      </c>
      <c r="C47" s="186">
        <v>54256</v>
      </c>
      <c r="D47" s="186"/>
      <c r="F47" s="295" t="s">
        <v>378</v>
      </c>
      <c r="G47" s="295"/>
      <c r="H47" s="295"/>
      <c r="I47" s="207">
        <v>4955</v>
      </c>
      <c r="J47" s="207">
        <v>2308</v>
      </c>
    </row>
    <row r="48" spans="2:10" ht="15" customHeight="1" x14ac:dyDescent="0.3">
      <c r="B48" s="184" t="s">
        <v>406</v>
      </c>
      <c r="C48" s="186">
        <v>4767</v>
      </c>
      <c r="D48" s="186"/>
      <c r="F48" s="295" t="s">
        <v>379</v>
      </c>
      <c r="G48" s="295"/>
      <c r="H48" s="295"/>
      <c r="I48" s="207">
        <v>50269</v>
      </c>
      <c r="J48" s="207">
        <v>7672</v>
      </c>
    </row>
    <row r="49" spans="2:11" ht="15" customHeight="1" x14ac:dyDescent="0.3">
      <c r="B49" s="184" t="s">
        <v>407</v>
      </c>
      <c r="C49" s="186">
        <v>122106</v>
      </c>
      <c r="D49" s="186"/>
      <c r="F49" s="295" t="s">
        <v>380</v>
      </c>
      <c r="G49" s="295"/>
      <c r="H49" s="295"/>
      <c r="I49" s="207">
        <v>2119</v>
      </c>
      <c r="J49" s="207">
        <v>56</v>
      </c>
    </row>
    <row r="50" spans="2:11" ht="15" customHeight="1" x14ac:dyDescent="0.3">
      <c r="B50" s="184" t="s">
        <v>408</v>
      </c>
      <c r="C50" s="186">
        <v>5364</v>
      </c>
      <c r="D50" s="186"/>
      <c r="F50" s="295" t="s">
        <v>381</v>
      </c>
      <c r="G50" s="295"/>
      <c r="H50" s="295"/>
      <c r="I50" s="207">
        <v>95483</v>
      </c>
      <c r="J50" s="207">
        <v>37861</v>
      </c>
    </row>
    <row r="51" spans="2:11" ht="15" customHeight="1" x14ac:dyDescent="0.3">
      <c r="B51" s="184" t="s">
        <v>432</v>
      </c>
      <c r="C51" s="186">
        <v>51</v>
      </c>
      <c r="D51" s="186"/>
      <c r="F51" s="295" t="s">
        <v>382</v>
      </c>
      <c r="G51" s="295"/>
      <c r="H51" s="295"/>
      <c r="I51" s="207">
        <v>87640</v>
      </c>
      <c r="J51" s="207">
        <v>25088</v>
      </c>
    </row>
    <row r="52" spans="2:11" ht="15" customHeight="1" x14ac:dyDescent="0.3">
      <c r="B52" s="184" t="s">
        <v>409</v>
      </c>
      <c r="C52" s="186">
        <v>1110812</v>
      </c>
      <c r="D52" s="186"/>
      <c r="F52" s="295" t="s">
        <v>383</v>
      </c>
      <c r="G52" s="295"/>
      <c r="H52" s="295"/>
      <c r="I52" s="207">
        <v>45033</v>
      </c>
      <c r="J52" s="207">
        <v>25570</v>
      </c>
    </row>
    <row r="53" spans="2:11" ht="15" customHeight="1" x14ac:dyDescent="0.3">
      <c r="B53" s="184" t="s">
        <v>410</v>
      </c>
      <c r="C53" s="186">
        <v>133518</v>
      </c>
      <c r="D53" s="186"/>
      <c r="F53" s="295" t="s">
        <v>384</v>
      </c>
      <c r="G53" s="295"/>
      <c r="H53" s="295"/>
      <c r="I53" s="207">
        <v>22407</v>
      </c>
      <c r="J53" s="207">
        <v>10422</v>
      </c>
    </row>
    <row r="54" spans="2:11" ht="15" customHeight="1" x14ac:dyDescent="0.3">
      <c r="B54" s="184" t="s">
        <v>411</v>
      </c>
      <c r="C54" s="186">
        <v>65471</v>
      </c>
      <c r="D54" s="186"/>
      <c r="F54" s="295" t="s">
        <v>385</v>
      </c>
      <c r="G54" s="295"/>
      <c r="H54" s="295"/>
      <c r="I54" s="207">
        <v>16781</v>
      </c>
      <c r="J54" s="207">
        <v>8193</v>
      </c>
    </row>
    <row r="55" spans="2:11" ht="15" customHeight="1" x14ac:dyDescent="0.3">
      <c r="B55" s="184" t="s">
        <v>412</v>
      </c>
      <c r="C55" s="186">
        <v>186483</v>
      </c>
      <c r="D55" s="186"/>
      <c r="F55" s="295" t="s">
        <v>386</v>
      </c>
      <c r="G55" s="295"/>
      <c r="H55" s="295"/>
      <c r="I55" s="207">
        <v>1559</v>
      </c>
      <c r="J55" s="207">
        <v>1326</v>
      </c>
    </row>
    <row r="56" spans="2:11" ht="15" customHeight="1" x14ac:dyDescent="0.3">
      <c r="B56" s="184" t="s">
        <v>413</v>
      </c>
      <c r="C56" s="186">
        <v>109935</v>
      </c>
      <c r="D56" s="186"/>
      <c r="F56" s="295" t="s">
        <v>387</v>
      </c>
      <c r="G56" s="295"/>
      <c r="H56" s="295"/>
      <c r="I56" s="207">
        <v>41987</v>
      </c>
      <c r="J56" s="207">
        <v>18685</v>
      </c>
    </row>
    <row r="57" spans="2:11" ht="15" customHeight="1" x14ac:dyDescent="0.3">
      <c r="B57" s="184" t="s">
        <v>414</v>
      </c>
      <c r="C57" s="186">
        <v>4829</v>
      </c>
      <c r="D57" s="186"/>
      <c r="F57" s="295" t="s">
        <v>388</v>
      </c>
      <c r="G57" s="295"/>
      <c r="H57" s="295"/>
      <c r="I57" s="207">
        <v>6743</v>
      </c>
      <c r="J57" s="207">
        <v>4329</v>
      </c>
    </row>
    <row r="58" spans="2:11" ht="15" customHeight="1" x14ac:dyDescent="0.3">
      <c r="B58" s="184" t="s">
        <v>415</v>
      </c>
      <c r="C58" s="186">
        <v>159325</v>
      </c>
      <c r="D58" s="186"/>
      <c r="F58" s="295" t="s">
        <v>389</v>
      </c>
      <c r="G58" s="295"/>
      <c r="H58" s="295"/>
      <c r="I58" s="207">
        <v>614499</v>
      </c>
      <c r="J58" s="207">
        <v>103898</v>
      </c>
    </row>
    <row r="59" spans="2:11" ht="15" customHeight="1" x14ac:dyDescent="0.3">
      <c r="B59" s="184" t="s">
        <v>416</v>
      </c>
      <c r="C59" s="186">
        <v>23685</v>
      </c>
      <c r="D59" s="186"/>
      <c r="F59" s="288" t="s">
        <v>390</v>
      </c>
      <c r="G59" s="288"/>
      <c r="H59" s="288"/>
      <c r="I59" s="160">
        <v>23784</v>
      </c>
      <c r="J59" s="160">
        <v>11998</v>
      </c>
      <c r="K59" t="s">
        <v>455</v>
      </c>
    </row>
    <row r="60" spans="2:11" ht="15" customHeight="1" x14ac:dyDescent="0.3">
      <c r="C60" s="197">
        <f>SUM(C28:C59)</f>
        <v>2980927</v>
      </c>
      <c r="F60" s="128" t="s">
        <v>391</v>
      </c>
      <c r="I60" s="197">
        <f>SUM(I58:I59)</f>
        <v>638283</v>
      </c>
      <c r="J60" s="197">
        <f>SUM(J58:J59)</f>
        <v>115896</v>
      </c>
    </row>
    <row r="67" spans="4:15" ht="15" customHeight="1" x14ac:dyDescent="0.3">
      <c r="D67" s="188"/>
      <c r="E67" s="188"/>
      <c r="F67" s="188"/>
      <c r="G67" s="185"/>
      <c r="H67" s="185"/>
      <c r="I67" s="185"/>
      <c r="J67" s="185"/>
      <c r="K67" s="185"/>
      <c r="L67" s="185"/>
      <c r="M67" s="185"/>
      <c r="N67" s="185"/>
      <c r="O67" s="185"/>
    </row>
    <row r="68" spans="4:15" ht="15" customHeight="1" x14ac:dyDescent="0.3">
      <c r="D68" s="184"/>
      <c r="E68" s="184"/>
      <c r="F68" s="184"/>
      <c r="G68" s="185"/>
      <c r="H68" s="185"/>
      <c r="I68" s="185"/>
      <c r="J68" s="185"/>
      <c r="K68" s="185"/>
      <c r="L68" s="185"/>
      <c r="M68" s="185"/>
      <c r="N68" s="185"/>
      <c r="O68" s="185"/>
    </row>
    <row r="69" spans="4:15" ht="15" customHeight="1" x14ac:dyDescent="0.3">
      <c r="D69" s="186"/>
      <c r="E69" s="186"/>
      <c r="F69" s="186"/>
      <c r="G69" s="185"/>
      <c r="H69" s="185"/>
      <c r="I69" s="185"/>
      <c r="J69" s="185"/>
      <c r="K69" s="185"/>
      <c r="L69" s="185"/>
      <c r="M69" s="185"/>
      <c r="N69" s="185"/>
      <c r="O69" s="185"/>
    </row>
    <row r="70" spans="4:15" ht="15" customHeight="1" x14ac:dyDescent="0.3">
      <c r="D70" s="186"/>
      <c r="E70" s="186"/>
      <c r="F70" s="186"/>
      <c r="G70" s="185"/>
      <c r="H70" s="185"/>
      <c r="I70" s="185"/>
      <c r="J70" s="185"/>
      <c r="K70" s="185"/>
      <c r="L70" s="185"/>
      <c r="M70" s="185"/>
      <c r="N70" s="185"/>
      <c r="O70" s="185"/>
    </row>
    <row r="71" spans="4:15" ht="15" customHeight="1" x14ac:dyDescent="0.3">
      <c r="D71" s="186"/>
      <c r="E71" s="186"/>
      <c r="F71" s="186"/>
      <c r="G71" s="185"/>
      <c r="H71" s="185"/>
      <c r="I71" s="185"/>
      <c r="J71" s="185"/>
      <c r="K71" s="185"/>
      <c r="L71" s="185"/>
      <c r="M71" s="185"/>
      <c r="N71" s="185"/>
      <c r="O71" s="185"/>
    </row>
    <row r="72" spans="4:15" ht="15" customHeight="1" x14ac:dyDescent="0.3">
      <c r="D72" s="186"/>
      <c r="E72" s="186"/>
      <c r="F72" s="186"/>
      <c r="G72" s="185"/>
      <c r="H72" s="185"/>
      <c r="I72" s="185"/>
      <c r="J72" s="185"/>
      <c r="K72" s="185"/>
      <c r="L72" s="185"/>
      <c r="M72" s="185"/>
      <c r="N72" s="185"/>
      <c r="O72" s="185"/>
    </row>
    <row r="73" spans="4:15" ht="15" customHeight="1" x14ac:dyDescent="0.3">
      <c r="D73" s="186"/>
      <c r="E73" s="186"/>
      <c r="F73" s="186"/>
      <c r="G73" s="185"/>
      <c r="H73" s="185"/>
      <c r="I73" s="185"/>
      <c r="J73" s="185"/>
      <c r="K73" s="185"/>
      <c r="L73" s="185"/>
      <c r="M73" s="185"/>
      <c r="N73" s="185"/>
      <c r="O73" s="185"/>
    </row>
    <row r="74" spans="4:15" ht="15" customHeight="1" x14ac:dyDescent="0.3">
      <c r="D74" s="186"/>
      <c r="E74" s="186"/>
      <c r="F74" s="186"/>
      <c r="G74" s="185"/>
      <c r="H74" s="185"/>
      <c r="I74" s="185"/>
      <c r="J74" s="185"/>
      <c r="K74" s="185"/>
      <c r="L74" s="185"/>
      <c r="M74" s="185"/>
      <c r="N74" s="185"/>
      <c r="O74" s="185"/>
    </row>
    <row r="75" spans="4:15" ht="15" customHeight="1" x14ac:dyDescent="0.3">
      <c r="D75" s="186"/>
      <c r="E75" s="186"/>
      <c r="F75" s="186"/>
      <c r="G75" s="185"/>
      <c r="H75" s="185"/>
      <c r="I75" s="185"/>
      <c r="J75" s="185"/>
      <c r="K75" s="185"/>
      <c r="L75" s="185"/>
      <c r="M75" s="185"/>
      <c r="N75" s="185"/>
      <c r="O75" s="185"/>
    </row>
    <row r="76" spans="4:15" ht="15" customHeight="1" x14ac:dyDescent="0.3">
      <c r="D76" s="186"/>
      <c r="E76" s="186"/>
      <c r="F76" s="186"/>
      <c r="G76" s="185"/>
      <c r="H76" s="185"/>
      <c r="I76" s="185"/>
      <c r="J76" s="185"/>
      <c r="K76" s="185"/>
      <c r="L76" s="185"/>
      <c r="M76" s="185"/>
      <c r="N76" s="185"/>
      <c r="O76" s="185"/>
    </row>
    <row r="77" spans="4:15" ht="15" customHeight="1" x14ac:dyDescent="0.3">
      <c r="D77" s="186"/>
      <c r="E77" s="186"/>
      <c r="F77" s="186"/>
      <c r="G77" s="185"/>
      <c r="H77" s="185"/>
      <c r="I77" s="185"/>
      <c r="J77" s="185"/>
      <c r="K77" s="185"/>
      <c r="L77" s="185"/>
      <c r="M77" s="185"/>
      <c r="N77" s="185"/>
      <c r="O77" s="185"/>
    </row>
    <row r="78" spans="4:15" ht="15" customHeight="1" x14ac:dyDescent="0.3">
      <c r="D78" s="186"/>
      <c r="E78" s="186"/>
      <c r="F78" s="186"/>
      <c r="G78" s="185"/>
      <c r="H78" s="185"/>
      <c r="I78" s="185"/>
      <c r="J78" s="185"/>
      <c r="K78" s="185"/>
      <c r="L78" s="185"/>
      <c r="M78" s="185"/>
      <c r="N78" s="185"/>
      <c r="O78" s="185"/>
    </row>
    <row r="79" spans="4:15" ht="15" customHeight="1" x14ac:dyDescent="0.3">
      <c r="D79" s="186"/>
      <c r="E79" s="186"/>
      <c r="F79" s="186"/>
      <c r="G79" s="185"/>
      <c r="H79" s="185"/>
      <c r="I79" s="185"/>
      <c r="J79" s="185"/>
      <c r="K79" s="185"/>
      <c r="L79" s="185"/>
      <c r="M79" s="185"/>
      <c r="N79" s="185"/>
      <c r="O79" s="185"/>
    </row>
    <row r="80" spans="4:15" ht="15" customHeight="1" x14ac:dyDescent="0.3">
      <c r="D80" s="186"/>
      <c r="E80" s="186"/>
      <c r="F80" s="186"/>
      <c r="G80" s="185"/>
      <c r="H80" s="185"/>
      <c r="I80" s="185"/>
      <c r="J80" s="185"/>
      <c r="K80" s="185"/>
      <c r="L80" s="185"/>
      <c r="M80" s="185"/>
      <c r="N80" s="185"/>
      <c r="O80" s="185"/>
    </row>
    <row r="81" spans="4:15" ht="15" customHeight="1" x14ac:dyDescent="0.3">
      <c r="D81" s="186"/>
      <c r="E81" s="186"/>
      <c r="F81" s="186"/>
      <c r="G81" s="185"/>
      <c r="H81" s="185"/>
      <c r="I81" s="185"/>
      <c r="J81" s="185"/>
      <c r="K81" s="185"/>
      <c r="L81" s="185"/>
      <c r="M81" s="185"/>
      <c r="N81" s="185"/>
      <c r="O81" s="185"/>
    </row>
    <row r="82" spans="4:15" ht="15" customHeight="1" x14ac:dyDescent="0.3">
      <c r="D82" s="186"/>
      <c r="E82" s="186"/>
      <c r="F82" s="186"/>
      <c r="G82" s="185"/>
      <c r="H82" s="185"/>
      <c r="I82" s="185"/>
      <c r="J82" s="185"/>
      <c r="K82" s="185"/>
      <c r="L82" s="185"/>
      <c r="M82" s="185"/>
      <c r="N82" s="185"/>
      <c r="O82" s="185"/>
    </row>
    <row r="83" spans="4:15" ht="15" customHeight="1" x14ac:dyDescent="0.3">
      <c r="D83" s="186"/>
      <c r="E83" s="186"/>
      <c r="F83" s="186"/>
      <c r="G83" s="185"/>
      <c r="H83" s="185"/>
      <c r="I83" s="185"/>
      <c r="J83" s="185"/>
      <c r="K83" s="185"/>
      <c r="L83" s="185"/>
      <c r="M83" s="185"/>
      <c r="N83" s="185"/>
      <c r="O83" s="185"/>
    </row>
    <row r="84" spans="4:15" ht="15" customHeight="1" x14ac:dyDescent="0.3">
      <c r="D84" s="186"/>
      <c r="E84" s="186"/>
      <c r="F84" s="186"/>
      <c r="G84" s="185"/>
      <c r="H84" s="185"/>
      <c r="I84" s="185"/>
      <c r="J84" s="185"/>
      <c r="K84" s="185"/>
      <c r="L84" s="185"/>
      <c r="M84" s="185"/>
      <c r="N84" s="185"/>
      <c r="O84" s="185"/>
    </row>
    <row r="85" spans="4:15" ht="15" customHeight="1" x14ac:dyDescent="0.3">
      <c r="D85" s="186"/>
      <c r="E85" s="186"/>
      <c r="F85" s="186"/>
      <c r="G85" s="185"/>
      <c r="H85" s="185"/>
      <c r="I85" s="185"/>
      <c r="J85" s="185"/>
      <c r="K85" s="185"/>
      <c r="L85" s="185"/>
      <c r="M85" s="185"/>
      <c r="N85" s="185"/>
      <c r="O85" s="185"/>
    </row>
    <row r="86" spans="4:15" ht="15" customHeight="1" x14ac:dyDescent="0.3">
      <c r="D86" s="186"/>
      <c r="E86" s="186"/>
      <c r="F86" s="186"/>
      <c r="G86" s="185"/>
      <c r="H86" s="185"/>
      <c r="I86" s="185"/>
      <c r="J86" s="185"/>
      <c r="K86" s="185"/>
      <c r="L86" s="185"/>
      <c r="M86" s="185"/>
      <c r="N86" s="185"/>
      <c r="O86" s="185"/>
    </row>
    <row r="87" spans="4:15" ht="15" customHeight="1" x14ac:dyDescent="0.3">
      <c r="D87" s="186"/>
      <c r="E87" s="186"/>
      <c r="F87" s="186"/>
      <c r="G87" s="185"/>
      <c r="H87" s="185"/>
      <c r="I87" s="185"/>
      <c r="J87" s="185"/>
      <c r="K87" s="185"/>
      <c r="L87" s="185"/>
      <c r="M87" s="185"/>
      <c r="N87" s="185"/>
      <c r="O87" s="185"/>
    </row>
    <row r="88" spans="4:15" ht="15" customHeight="1" x14ac:dyDescent="0.3">
      <c r="D88" s="186"/>
      <c r="E88" s="186"/>
      <c r="F88" s="186"/>
      <c r="G88" s="185"/>
      <c r="H88" s="185"/>
      <c r="I88" s="185"/>
      <c r="J88" s="185"/>
      <c r="K88" s="185"/>
      <c r="L88" s="185"/>
      <c r="M88" s="185"/>
      <c r="N88" s="185"/>
      <c r="O88" s="185"/>
    </row>
    <row r="89" spans="4:15" ht="15" customHeight="1" x14ac:dyDescent="0.3">
      <c r="D89" s="186"/>
      <c r="E89" s="186"/>
      <c r="F89" s="186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4:15" ht="15" customHeight="1" x14ac:dyDescent="0.3">
      <c r="D90" s="186"/>
      <c r="E90" s="186"/>
      <c r="F90" s="186"/>
      <c r="G90" s="185"/>
      <c r="H90" s="185"/>
      <c r="I90" s="185"/>
      <c r="J90" s="185"/>
      <c r="K90" s="185"/>
      <c r="L90" s="185"/>
      <c r="M90" s="185"/>
      <c r="N90" s="185"/>
      <c r="O90" s="185"/>
    </row>
    <row r="91" spans="4:15" ht="15" customHeight="1" x14ac:dyDescent="0.3">
      <c r="D91" s="186"/>
      <c r="E91" s="186"/>
      <c r="F91" s="186"/>
      <c r="G91" s="185"/>
      <c r="H91" s="185"/>
      <c r="I91" s="185"/>
      <c r="J91" s="185"/>
      <c r="K91" s="185"/>
      <c r="L91" s="185"/>
      <c r="M91" s="185"/>
      <c r="N91" s="185"/>
      <c r="O91" s="185"/>
    </row>
    <row r="92" spans="4:15" ht="15" customHeight="1" x14ac:dyDescent="0.3">
      <c r="D92" s="186"/>
      <c r="E92" s="186"/>
      <c r="F92" s="186"/>
      <c r="G92" s="185"/>
      <c r="H92" s="185"/>
      <c r="I92" s="185"/>
      <c r="J92" s="185"/>
      <c r="K92" s="185"/>
      <c r="L92" s="185"/>
      <c r="M92" s="185"/>
      <c r="N92" s="185"/>
      <c r="O92" s="185"/>
    </row>
    <row r="93" spans="4:15" ht="15" customHeight="1" x14ac:dyDescent="0.3">
      <c r="D93" s="186"/>
      <c r="E93" s="186"/>
      <c r="F93" s="186"/>
      <c r="G93" s="185"/>
      <c r="H93" s="185"/>
      <c r="I93" s="185"/>
      <c r="J93" s="185"/>
      <c r="K93" s="185"/>
      <c r="L93" s="185"/>
      <c r="M93" s="185"/>
      <c r="N93" s="185"/>
      <c r="O93" s="185"/>
    </row>
    <row r="94" spans="4:15" ht="15" customHeight="1" x14ac:dyDescent="0.3">
      <c r="D94" s="186"/>
      <c r="E94" s="186"/>
      <c r="F94" s="186"/>
      <c r="G94" s="185"/>
      <c r="H94" s="185"/>
      <c r="I94" s="185"/>
      <c r="J94" s="185"/>
      <c r="K94" s="185"/>
      <c r="L94" s="185"/>
      <c r="M94" s="185"/>
      <c r="N94" s="185"/>
      <c r="O94" s="185"/>
    </row>
    <row r="95" spans="4:15" ht="15" customHeight="1" x14ac:dyDescent="0.3">
      <c r="D95" s="186"/>
      <c r="E95" s="186"/>
      <c r="F95" s="186"/>
      <c r="G95" s="185"/>
      <c r="H95" s="185"/>
      <c r="I95" s="185"/>
      <c r="J95" s="185"/>
      <c r="K95" s="185"/>
      <c r="L95" s="185"/>
      <c r="M95" s="185"/>
      <c r="N95" s="185"/>
      <c r="O95" s="185"/>
    </row>
    <row r="96" spans="4:15" ht="15" customHeight="1" x14ac:dyDescent="0.3">
      <c r="D96" s="186"/>
      <c r="E96" s="186"/>
      <c r="F96" s="186"/>
      <c r="G96" s="185"/>
      <c r="H96" s="185"/>
      <c r="I96" s="185"/>
      <c r="J96" s="185"/>
      <c r="K96" s="185"/>
      <c r="L96" s="185"/>
      <c r="M96" s="185"/>
      <c r="N96" s="185"/>
      <c r="O96" s="185"/>
    </row>
    <row r="97" spans="4:15" ht="15" customHeight="1" x14ac:dyDescent="0.3">
      <c r="D97" s="186"/>
      <c r="E97" s="186"/>
      <c r="F97" s="186"/>
      <c r="G97" s="185"/>
      <c r="H97" s="185"/>
      <c r="I97" s="185"/>
      <c r="J97" s="185"/>
      <c r="K97" s="185"/>
      <c r="L97" s="185"/>
      <c r="M97" s="185"/>
      <c r="N97" s="185"/>
      <c r="O97" s="185"/>
    </row>
    <row r="98" spans="4:15" ht="15" customHeight="1" x14ac:dyDescent="0.3">
      <c r="D98" s="186"/>
      <c r="E98" s="186"/>
      <c r="F98" s="186"/>
      <c r="G98" s="185"/>
      <c r="H98" s="185"/>
      <c r="I98" s="185"/>
      <c r="J98" s="185"/>
      <c r="K98" s="185"/>
      <c r="L98" s="185"/>
      <c r="M98" s="185"/>
      <c r="N98" s="185"/>
      <c r="O98" s="185"/>
    </row>
    <row r="99" spans="4:15" ht="15" customHeight="1" x14ac:dyDescent="0.3">
      <c r="D99" s="186"/>
      <c r="E99" s="186"/>
      <c r="F99" s="186"/>
      <c r="G99" s="185"/>
      <c r="H99" s="185"/>
      <c r="I99" s="185"/>
      <c r="J99" s="185"/>
      <c r="K99" s="185"/>
      <c r="L99" s="185"/>
      <c r="M99" s="185"/>
      <c r="N99" s="185"/>
      <c r="O99" s="185"/>
    </row>
    <row r="100" spans="4:15" ht="15" customHeight="1" x14ac:dyDescent="0.3">
      <c r="D100" s="186"/>
      <c r="E100" s="186"/>
      <c r="F100" s="186"/>
      <c r="G100" s="185"/>
      <c r="H100" s="185"/>
      <c r="I100" s="185"/>
      <c r="J100" s="185"/>
      <c r="K100" s="185"/>
      <c r="L100" s="185"/>
      <c r="M100" s="185"/>
      <c r="N100" s="185"/>
      <c r="O100" s="185"/>
    </row>
  </sheetData>
  <mergeCells count="44">
    <mergeCell ref="F51:H51"/>
    <mergeCell ref="F57:H57"/>
    <mergeCell ref="F58:H58"/>
    <mergeCell ref="F52:H52"/>
    <mergeCell ref="F53:H53"/>
    <mergeCell ref="F54:H54"/>
    <mergeCell ref="F55:H55"/>
    <mergeCell ref="F56:H56"/>
    <mergeCell ref="F46:H46"/>
    <mergeCell ref="F47:H47"/>
    <mergeCell ref="F48:H48"/>
    <mergeCell ref="F49:H49"/>
    <mergeCell ref="F50:H50"/>
    <mergeCell ref="F41:H41"/>
    <mergeCell ref="F42:H42"/>
    <mergeCell ref="F43:H43"/>
    <mergeCell ref="F44:H44"/>
    <mergeCell ref="F45:H45"/>
    <mergeCell ref="F36:H36"/>
    <mergeCell ref="F37:H37"/>
    <mergeCell ref="F38:H38"/>
    <mergeCell ref="F39:H39"/>
    <mergeCell ref="F40:H40"/>
    <mergeCell ref="A3:A5"/>
    <mergeCell ref="B3:B4"/>
    <mergeCell ref="C3:C5"/>
    <mergeCell ref="D3:D5"/>
    <mergeCell ref="E3:H3"/>
    <mergeCell ref="F59:H59"/>
    <mergeCell ref="I3:I5"/>
    <mergeCell ref="J3:M3"/>
    <mergeCell ref="E4:E5"/>
    <mergeCell ref="F4:F5"/>
    <mergeCell ref="K4:L4"/>
    <mergeCell ref="M4:M5"/>
    <mergeCell ref="G26:H26"/>
    <mergeCell ref="F28:G28"/>
    <mergeCell ref="F29:H29"/>
    <mergeCell ref="F30:H30"/>
    <mergeCell ref="F31:H31"/>
    <mergeCell ref="F32:H32"/>
    <mergeCell ref="F33:H33"/>
    <mergeCell ref="F34:H34"/>
    <mergeCell ref="F35:H3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41"/>
  <sheetViews>
    <sheetView workbookViewId="0">
      <pane xSplit="1" topLeftCell="B1" activePane="topRight" state="frozen"/>
      <selection activeCell="F62" sqref="F62:J62"/>
      <selection pane="topRight" activeCell="F62" sqref="F62:J62"/>
    </sheetView>
  </sheetViews>
  <sheetFormatPr defaultRowHeight="15" customHeight="1" x14ac:dyDescent="0.3"/>
  <cols>
    <col min="1" max="1" width="37.6640625" customWidth="1"/>
    <col min="3" max="3" width="12.109375" customWidth="1"/>
    <col min="4" max="8" width="9.109375" customWidth="1"/>
    <col min="9" max="9" width="16" customWidth="1"/>
    <col min="10" max="10" width="18.88671875" customWidth="1"/>
    <col min="11" max="12" width="9.109375" customWidth="1"/>
  </cols>
  <sheetData>
    <row r="2" spans="1:13" ht="15" customHeight="1" x14ac:dyDescent="0.25">
      <c r="A2" s="128" t="s">
        <v>288</v>
      </c>
    </row>
    <row r="3" spans="1:13" ht="15" customHeight="1" x14ac:dyDescent="0.3">
      <c r="A3" s="296"/>
      <c r="B3" s="282" t="s">
        <v>289</v>
      </c>
      <c r="C3" s="284" t="s">
        <v>290</v>
      </c>
      <c r="D3" s="283" t="s">
        <v>291</v>
      </c>
      <c r="E3" s="286"/>
      <c r="F3" s="286"/>
      <c r="G3" s="287"/>
      <c r="H3" s="284" t="s">
        <v>292</v>
      </c>
      <c r="I3" s="283" t="s">
        <v>293</v>
      </c>
      <c r="J3" s="286"/>
      <c r="K3" s="286"/>
      <c r="L3" s="286"/>
    </row>
    <row r="4" spans="1:13" ht="15" customHeight="1" x14ac:dyDescent="0.3">
      <c r="A4" s="296"/>
      <c r="B4" s="283"/>
      <c r="C4" s="284"/>
      <c r="D4" s="289" t="s">
        <v>295</v>
      </c>
      <c r="E4" s="289" t="s">
        <v>296</v>
      </c>
      <c r="F4" s="179" t="s">
        <v>297</v>
      </c>
      <c r="G4" s="179" t="s">
        <v>298</v>
      </c>
      <c r="H4" s="284"/>
      <c r="I4" s="180" t="s">
        <v>299</v>
      </c>
      <c r="J4" s="290" t="s">
        <v>300</v>
      </c>
      <c r="K4" s="291"/>
      <c r="L4" s="292" t="s">
        <v>302</v>
      </c>
      <c r="M4" s="130" t="s">
        <v>301</v>
      </c>
    </row>
    <row r="5" spans="1:13" ht="15" customHeight="1" x14ac:dyDescent="0.3">
      <c r="A5" s="297"/>
      <c r="B5" s="179"/>
      <c r="C5" s="285"/>
      <c r="D5" s="285"/>
      <c r="E5" s="285"/>
      <c r="F5" s="179" t="s">
        <v>302</v>
      </c>
      <c r="G5" s="179" t="s">
        <v>302</v>
      </c>
      <c r="H5" s="285"/>
      <c r="I5" s="179" t="s">
        <v>303</v>
      </c>
      <c r="J5" s="179" t="s">
        <v>304</v>
      </c>
      <c r="K5" s="179" t="s">
        <v>305</v>
      </c>
      <c r="L5" s="293"/>
      <c r="M5" s="130" t="s">
        <v>306</v>
      </c>
    </row>
    <row r="6" spans="1:13" ht="15" customHeight="1" x14ac:dyDescent="0.3">
      <c r="A6" s="177" t="s">
        <v>307</v>
      </c>
      <c r="B6" s="174">
        <v>86</v>
      </c>
      <c r="C6" s="175">
        <v>4.37205770690964</v>
      </c>
      <c r="D6" s="175">
        <v>66.953488372093005</v>
      </c>
      <c r="E6" s="175">
        <v>84.242867593269906</v>
      </c>
      <c r="F6" s="175">
        <v>87.754733994589699</v>
      </c>
      <c r="G6" s="175">
        <v>69.147286821705407</v>
      </c>
      <c r="H6" s="175">
        <v>1317</v>
      </c>
      <c r="I6" s="174">
        <v>1283</v>
      </c>
      <c r="J6" s="174">
        <v>1213</v>
      </c>
      <c r="K6" s="174">
        <v>52</v>
      </c>
      <c r="L6" s="173">
        <v>38.536942209217301</v>
      </c>
      <c r="M6" s="181">
        <v>1205</v>
      </c>
    </row>
    <row r="7" spans="1:13" ht="15" customHeight="1" x14ac:dyDescent="0.3">
      <c r="A7" s="177" t="s">
        <v>308</v>
      </c>
      <c r="B7" s="174">
        <v>113</v>
      </c>
      <c r="C7" s="175">
        <v>9.7444655281467405</v>
      </c>
      <c r="D7" s="175">
        <v>68.168141592920406</v>
      </c>
      <c r="E7" s="175">
        <v>82.112781153395204</v>
      </c>
      <c r="F7" s="175">
        <v>84.587950579544</v>
      </c>
      <c r="G7" s="175">
        <v>69.411764705882305</v>
      </c>
      <c r="H7" s="175">
        <v>790.5</v>
      </c>
      <c r="I7" s="174">
        <v>738</v>
      </c>
      <c r="J7" s="174">
        <v>662</v>
      </c>
      <c r="K7" s="174">
        <v>79</v>
      </c>
      <c r="L7" s="173">
        <v>16.853213943076401</v>
      </c>
      <c r="M7" s="181">
        <v>731</v>
      </c>
    </row>
    <row r="8" spans="1:13" ht="15" customHeight="1" x14ac:dyDescent="0.3">
      <c r="A8" s="177" t="s">
        <v>309</v>
      </c>
      <c r="B8" s="174">
        <v>115</v>
      </c>
      <c r="C8" s="175">
        <v>47.761038961038999</v>
      </c>
      <c r="D8" s="175">
        <v>79.947826086956496</v>
      </c>
      <c r="E8" s="175">
        <v>88.830917874396107</v>
      </c>
      <c r="F8" s="175">
        <v>88.830917874396107</v>
      </c>
      <c r="G8" s="176"/>
      <c r="H8" s="175">
        <v>192.5</v>
      </c>
      <c r="I8" s="174">
        <v>108</v>
      </c>
      <c r="J8" s="174">
        <v>167</v>
      </c>
      <c r="K8" s="174">
        <v>3</v>
      </c>
      <c r="L8" s="173">
        <v>3.7198067632850198</v>
      </c>
      <c r="M8" s="181">
        <v>188</v>
      </c>
    </row>
    <row r="9" spans="1:13" ht="15" customHeight="1" x14ac:dyDescent="0.3">
      <c r="A9" s="177" t="s">
        <v>310</v>
      </c>
      <c r="B9" s="174">
        <v>72</v>
      </c>
      <c r="C9" s="175">
        <v>7.9885714285714302</v>
      </c>
      <c r="D9" s="175">
        <v>58.25</v>
      </c>
      <c r="E9" s="175">
        <v>83.829702178692798</v>
      </c>
      <c r="F9" s="175">
        <v>84.818407399052603</v>
      </c>
      <c r="G9" s="175">
        <v>76.140350877193001</v>
      </c>
      <c r="H9" s="175">
        <v>525</v>
      </c>
      <c r="I9" s="174">
        <v>501</v>
      </c>
      <c r="J9" s="174">
        <v>421</v>
      </c>
      <c r="K9" s="174">
        <v>16</v>
      </c>
      <c r="L9" s="173">
        <v>20.987407555466699</v>
      </c>
      <c r="M9" s="182">
        <v>501</v>
      </c>
    </row>
    <row r="10" spans="1:13" ht="15" customHeight="1" x14ac:dyDescent="0.3">
      <c r="A10" s="177" t="s">
        <v>311</v>
      </c>
      <c r="B10" s="174">
        <v>40</v>
      </c>
      <c r="C10" s="175">
        <v>8.1265377855887504</v>
      </c>
      <c r="D10" s="175">
        <v>57.8</v>
      </c>
      <c r="E10" s="175">
        <v>64.599050013970398</v>
      </c>
      <c r="F10" s="175">
        <v>64.599050013970398</v>
      </c>
      <c r="G10" s="176"/>
      <c r="H10" s="175">
        <v>284.5</v>
      </c>
      <c r="I10" s="174">
        <v>288</v>
      </c>
      <c r="J10" s="174">
        <v>275</v>
      </c>
      <c r="K10" s="174">
        <v>0</v>
      </c>
      <c r="L10" s="173">
        <v>15.898295613299799</v>
      </c>
      <c r="M10" s="182">
        <v>260</v>
      </c>
    </row>
    <row r="11" spans="1:13" ht="15" customHeight="1" x14ac:dyDescent="0.3">
      <c r="A11" s="177" t="s">
        <v>312</v>
      </c>
      <c r="B11" s="174">
        <v>93</v>
      </c>
      <c r="C11" s="175">
        <v>5.3982589771490703</v>
      </c>
      <c r="D11" s="175">
        <v>53.344086021505397</v>
      </c>
      <c r="E11" s="175">
        <v>74.668874172185397</v>
      </c>
      <c r="F11" s="175">
        <v>73.740143983544698</v>
      </c>
      <c r="G11" s="175">
        <v>81.358024691357997</v>
      </c>
      <c r="H11" s="175">
        <v>919</v>
      </c>
      <c r="I11" s="174">
        <v>874</v>
      </c>
      <c r="J11" s="174">
        <v>829</v>
      </c>
      <c r="K11" s="174">
        <v>7</v>
      </c>
      <c r="L11" s="173">
        <v>27.6640577965081</v>
      </c>
      <c r="M11" s="182">
        <v>868</v>
      </c>
    </row>
    <row r="12" spans="1:13" ht="15" customHeight="1" x14ac:dyDescent="0.3">
      <c r="A12" s="177" t="s">
        <v>313</v>
      </c>
      <c r="B12" s="174">
        <v>56</v>
      </c>
      <c r="C12" s="175">
        <v>6.4122287968441798</v>
      </c>
      <c r="D12" s="175">
        <v>58.053571428571402</v>
      </c>
      <c r="E12" s="175">
        <v>65.033006601320295</v>
      </c>
      <c r="F12" s="175">
        <v>69.178454842219793</v>
      </c>
      <c r="G12" s="175">
        <v>53.514739229024897</v>
      </c>
      <c r="H12" s="175">
        <v>507</v>
      </c>
      <c r="I12" s="174">
        <v>497</v>
      </c>
      <c r="J12" s="174">
        <v>465</v>
      </c>
      <c r="K12" s="174">
        <v>3</v>
      </c>
      <c r="L12" s="173">
        <v>20.284056811362301</v>
      </c>
      <c r="M12" s="182">
        <v>475</v>
      </c>
    </row>
    <row r="13" spans="1:13" ht="15" customHeight="1" x14ac:dyDescent="0.3">
      <c r="A13" s="177" t="s">
        <v>314</v>
      </c>
      <c r="B13" s="174">
        <v>75</v>
      </c>
      <c r="C13" s="175">
        <v>6.3382013835511097</v>
      </c>
      <c r="D13" s="175">
        <v>54.973333333333301</v>
      </c>
      <c r="E13" s="175">
        <v>77.267616191904096</v>
      </c>
      <c r="F13" s="175">
        <v>74.309513371328407</v>
      </c>
      <c r="G13" s="175">
        <v>94.702842377261007</v>
      </c>
      <c r="H13" s="175">
        <v>650.5</v>
      </c>
      <c r="I13" s="174">
        <v>646</v>
      </c>
      <c r="J13" s="174">
        <v>549</v>
      </c>
      <c r="K13" s="174">
        <v>1</v>
      </c>
      <c r="L13" s="173">
        <v>24.3815592203898</v>
      </c>
      <c r="M13" s="182">
        <v>619</v>
      </c>
    </row>
    <row r="14" spans="1:13" ht="15" customHeight="1" x14ac:dyDescent="0.3">
      <c r="A14" s="177" t="s">
        <v>315</v>
      </c>
      <c r="B14" s="174">
        <v>32</v>
      </c>
      <c r="C14" s="175">
        <v>9.7255717255717293</v>
      </c>
      <c r="D14" s="175">
        <v>73.09375</v>
      </c>
      <c r="E14" s="175">
        <v>91.118036618621005</v>
      </c>
      <c r="F14" s="175">
        <v>89.117487818083404</v>
      </c>
      <c r="G14" s="175">
        <v>96.25</v>
      </c>
      <c r="H14" s="175">
        <v>240.5</v>
      </c>
      <c r="I14" s="174">
        <v>209</v>
      </c>
      <c r="J14" s="174">
        <v>207</v>
      </c>
      <c r="K14" s="174">
        <v>2</v>
      </c>
      <c r="L14" s="173">
        <v>18.737826256330301</v>
      </c>
      <c r="M14" s="182">
        <v>236</v>
      </c>
    </row>
    <row r="15" spans="1:13" ht="15" customHeight="1" x14ac:dyDescent="0.3">
      <c r="A15" s="177" t="s">
        <v>316</v>
      </c>
      <c r="B15" s="174">
        <v>65</v>
      </c>
      <c r="C15" s="175">
        <v>3.8254649499284699</v>
      </c>
      <c r="D15" s="175">
        <v>41.138461538461499</v>
      </c>
      <c r="E15" s="175">
        <v>53.034510115033697</v>
      </c>
      <c r="F15" s="175">
        <v>51.067919692439098</v>
      </c>
      <c r="G15" s="175">
        <v>78.6111111111111</v>
      </c>
      <c r="H15" s="175">
        <v>699</v>
      </c>
      <c r="I15" s="174">
        <v>702</v>
      </c>
      <c r="J15" s="174">
        <v>691</v>
      </c>
      <c r="K15" s="174">
        <v>0</v>
      </c>
      <c r="L15" s="173">
        <v>27.727092423641398</v>
      </c>
      <c r="M15" s="182">
        <v>667</v>
      </c>
    </row>
    <row r="16" spans="1:13" ht="15" customHeight="1" x14ac:dyDescent="0.3">
      <c r="A16" s="177" t="s">
        <v>420</v>
      </c>
      <c r="B16" s="174">
        <v>21</v>
      </c>
      <c r="C16" s="176" t="s">
        <v>421</v>
      </c>
      <c r="D16" s="175">
        <v>0</v>
      </c>
      <c r="E16" s="176" t="s">
        <v>421</v>
      </c>
      <c r="F16" s="176" t="s">
        <v>421</v>
      </c>
      <c r="G16" s="176"/>
      <c r="H16" s="175">
        <v>0</v>
      </c>
      <c r="I16" s="174">
        <v>0</v>
      </c>
      <c r="J16" s="174">
        <v>0</v>
      </c>
      <c r="K16" s="174">
        <v>0</v>
      </c>
      <c r="L16" s="178" t="s">
        <v>421</v>
      </c>
      <c r="M16" s="182">
        <v>0</v>
      </c>
    </row>
    <row r="17" spans="1:16" ht="15" customHeight="1" x14ac:dyDescent="0.3">
      <c r="A17" s="177" t="s">
        <v>319</v>
      </c>
      <c r="B17" s="174">
        <v>41</v>
      </c>
      <c r="C17" s="175">
        <v>5.8796992481202999</v>
      </c>
      <c r="D17" s="175">
        <v>66.756097560975604</v>
      </c>
      <c r="E17" s="175">
        <v>77.142051860202898</v>
      </c>
      <c r="F17" s="175">
        <v>73.372172721041807</v>
      </c>
      <c r="G17" s="175">
        <v>94.603174603174594</v>
      </c>
      <c r="H17" s="175">
        <v>465.5</v>
      </c>
      <c r="I17" s="174">
        <v>468</v>
      </c>
      <c r="J17" s="174">
        <v>452</v>
      </c>
      <c r="K17" s="174">
        <v>1</v>
      </c>
      <c r="L17" s="173">
        <v>26.240135287485899</v>
      </c>
      <c r="M17" s="182">
        <v>443</v>
      </c>
    </row>
    <row r="18" spans="1:16" ht="15" customHeight="1" x14ac:dyDescent="0.3">
      <c r="A18" s="177" t="s">
        <v>320</v>
      </c>
      <c r="B18" s="174">
        <v>17</v>
      </c>
      <c r="C18" s="175">
        <v>6.6559999999999997</v>
      </c>
      <c r="D18" s="175">
        <v>73.411764705882305</v>
      </c>
      <c r="E18" s="175">
        <v>81.568627450980401</v>
      </c>
      <c r="F18" s="176"/>
      <c r="G18" s="175">
        <v>89.572649572649595</v>
      </c>
      <c r="H18" s="175">
        <v>187.5</v>
      </c>
      <c r="I18" s="174">
        <v>122</v>
      </c>
      <c r="J18" s="174">
        <v>58</v>
      </c>
      <c r="K18" s="174">
        <v>57</v>
      </c>
      <c r="L18" s="173">
        <v>24.509803921568601</v>
      </c>
      <c r="M18" s="182">
        <v>179</v>
      </c>
    </row>
    <row r="19" spans="1:16" ht="15" customHeight="1" x14ac:dyDescent="0.3">
      <c r="A19" s="177" t="s">
        <v>321</v>
      </c>
      <c r="B19" s="174">
        <v>18</v>
      </c>
      <c r="C19" s="175">
        <v>3.2045454545454501</v>
      </c>
      <c r="D19" s="175">
        <v>31.3333333333333</v>
      </c>
      <c r="E19" s="175">
        <v>38.211382113821102</v>
      </c>
      <c r="F19" s="175">
        <v>38.211382113821102</v>
      </c>
      <c r="G19" s="176"/>
      <c r="H19" s="175">
        <v>176</v>
      </c>
      <c r="I19" s="174">
        <v>176</v>
      </c>
      <c r="J19" s="174">
        <v>162</v>
      </c>
      <c r="K19" s="174">
        <v>6</v>
      </c>
      <c r="L19" s="173">
        <v>23.848238482384801</v>
      </c>
      <c r="M19" s="182">
        <v>76</v>
      </c>
    </row>
    <row r="20" spans="1:16" ht="15" customHeight="1" x14ac:dyDescent="0.3">
      <c r="A20" s="177" t="s">
        <v>322</v>
      </c>
      <c r="B20" s="174">
        <v>41</v>
      </c>
      <c r="C20" s="175">
        <v>4.6601941747572804</v>
      </c>
      <c r="D20" s="175">
        <v>52.682926829268297</v>
      </c>
      <c r="E20" s="175">
        <v>79.062957540263497</v>
      </c>
      <c r="F20" s="175">
        <v>76.239316239316196</v>
      </c>
      <c r="G20" s="175">
        <v>95.918367346938794</v>
      </c>
      <c r="H20" s="175">
        <v>463.5</v>
      </c>
      <c r="I20" s="174">
        <v>462</v>
      </c>
      <c r="J20" s="174">
        <v>449</v>
      </c>
      <c r="K20" s="174">
        <v>0</v>
      </c>
      <c r="L20" s="173">
        <v>33.931185944363101</v>
      </c>
      <c r="M20" s="182">
        <v>429</v>
      </c>
    </row>
    <row r="21" spans="1:16" ht="15" customHeight="1" x14ac:dyDescent="0.3">
      <c r="A21" s="177" t="s">
        <v>323</v>
      </c>
      <c r="B21" s="174">
        <v>32</v>
      </c>
      <c r="C21" s="175">
        <v>11.4606741573034</v>
      </c>
      <c r="D21" s="175">
        <v>63.75</v>
      </c>
      <c r="E21" s="175">
        <v>71.629213483146103</v>
      </c>
      <c r="F21" s="175">
        <v>71.629213483146103</v>
      </c>
      <c r="G21" s="176"/>
      <c r="H21" s="175">
        <v>178</v>
      </c>
      <c r="I21" s="174">
        <v>74</v>
      </c>
      <c r="J21" s="174">
        <v>150</v>
      </c>
      <c r="K21" s="174">
        <v>0</v>
      </c>
      <c r="L21" s="173">
        <v>12.5</v>
      </c>
      <c r="M21" s="182">
        <v>185</v>
      </c>
    </row>
    <row r="22" spans="1:16" ht="15" customHeight="1" x14ac:dyDescent="0.3">
      <c r="A22" s="172" t="s">
        <v>324</v>
      </c>
      <c r="B22" s="170">
        <v>917</v>
      </c>
      <c r="C22" s="171">
        <v>7.8241415929203502</v>
      </c>
      <c r="D22" s="171">
        <v>60.259541984732799</v>
      </c>
      <c r="E22" s="171">
        <v>76.886044246556295</v>
      </c>
      <c r="F22" s="171">
        <v>76.805347023780698</v>
      </c>
      <c r="G22" s="171">
        <v>78.210889330128495</v>
      </c>
      <c r="H22" s="171">
        <v>7062.5</v>
      </c>
      <c r="I22" s="170">
        <v>7148</v>
      </c>
      <c r="J22" s="170">
        <v>6750</v>
      </c>
      <c r="K22" s="170">
        <v>227</v>
      </c>
      <c r="L22" s="169">
        <v>21.138166133296199</v>
      </c>
      <c r="M22" s="169">
        <v>6505</v>
      </c>
    </row>
    <row r="26" spans="1:16" ht="15" customHeight="1" x14ac:dyDescent="0.3">
      <c r="B26" s="187"/>
      <c r="C26" s="183" t="s">
        <v>431</v>
      </c>
      <c r="D26" s="187"/>
      <c r="E26" s="187"/>
      <c r="F26" s="193"/>
      <c r="G26" s="298"/>
      <c r="H26" s="298"/>
      <c r="K26" s="185"/>
      <c r="L26" s="185"/>
      <c r="M26" s="185"/>
      <c r="N26" s="185"/>
      <c r="O26" s="185"/>
      <c r="P26" s="185"/>
    </row>
    <row r="27" spans="1:16" ht="15" customHeight="1" x14ac:dyDescent="0.3">
      <c r="B27" s="187"/>
      <c r="C27" s="189" t="s">
        <v>429</v>
      </c>
      <c r="D27" s="188"/>
      <c r="E27" s="188"/>
      <c r="K27" s="185"/>
      <c r="L27" s="185"/>
      <c r="M27" s="185"/>
      <c r="N27" s="185"/>
      <c r="O27" s="185"/>
      <c r="P27" s="185"/>
    </row>
    <row r="28" spans="1:16" ht="15" customHeight="1" x14ac:dyDescent="0.3">
      <c r="B28" s="183" t="s">
        <v>394</v>
      </c>
      <c r="C28" s="184" t="s">
        <v>395</v>
      </c>
      <c r="D28" s="184"/>
      <c r="E28" s="184"/>
      <c r="K28" s="185"/>
      <c r="L28" s="185"/>
      <c r="M28" s="185"/>
      <c r="N28" s="185"/>
      <c r="O28" s="185"/>
      <c r="P28" s="185"/>
    </row>
    <row r="29" spans="1:16" ht="15" customHeight="1" x14ac:dyDescent="0.3">
      <c r="B29" s="184" t="s">
        <v>396</v>
      </c>
      <c r="C29" s="186">
        <v>49662</v>
      </c>
      <c r="D29" s="186"/>
      <c r="E29" s="186"/>
      <c r="I29" s="193" t="s">
        <v>436</v>
      </c>
      <c r="J29" s="193" t="s">
        <v>435</v>
      </c>
      <c r="K29" s="185"/>
      <c r="L29" s="185"/>
      <c r="M29" s="185"/>
      <c r="N29" s="185"/>
      <c r="O29" s="185"/>
      <c r="P29" s="185"/>
    </row>
    <row r="30" spans="1:16" ht="15" customHeight="1" x14ac:dyDescent="0.3">
      <c r="B30" s="184" t="s">
        <v>397</v>
      </c>
      <c r="C30" s="186">
        <v>77555</v>
      </c>
      <c r="D30" s="186"/>
      <c r="E30" s="186"/>
      <c r="F30" s="298" t="s">
        <v>356</v>
      </c>
      <c r="G30" s="298"/>
      <c r="H30" s="193" t="s">
        <v>357</v>
      </c>
      <c r="I30" s="194" t="s">
        <v>434</v>
      </c>
      <c r="J30" s="194" t="s">
        <v>434</v>
      </c>
      <c r="K30" s="185"/>
      <c r="L30" s="185"/>
      <c r="M30" s="185"/>
      <c r="N30" s="185"/>
      <c r="O30" s="185"/>
      <c r="P30" s="185"/>
    </row>
    <row r="31" spans="1:16" ht="15" customHeight="1" x14ac:dyDescent="0.3">
      <c r="B31" s="184" t="s">
        <v>398</v>
      </c>
      <c r="C31" s="186">
        <v>21026</v>
      </c>
      <c r="D31" s="186"/>
      <c r="E31" s="186"/>
      <c r="F31" s="298" t="s">
        <v>359</v>
      </c>
      <c r="G31" s="298"/>
      <c r="H31" s="298"/>
      <c r="I31" s="192">
        <v>12867</v>
      </c>
      <c r="J31" s="192">
        <v>8194</v>
      </c>
      <c r="K31" s="185"/>
      <c r="L31" s="185"/>
      <c r="M31" s="185"/>
      <c r="N31" s="185"/>
      <c r="O31" s="185"/>
      <c r="P31" s="185"/>
    </row>
    <row r="32" spans="1:16" ht="15" customHeight="1" x14ac:dyDescent="0.3">
      <c r="B32" s="184" t="s">
        <v>399</v>
      </c>
      <c r="C32" s="186">
        <v>44144</v>
      </c>
      <c r="D32" s="186"/>
      <c r="E32" s="186"/>
      <c r="F32" s="298" t="s">
        <v>360</v>
      </c>
      <c r="G32" s="298"/>
      <c r="H32" s="298"/>
      <c r="I32" s="192">
        <v>26742</v>
      </c>
      <c r="J32" s="192">
        <v>12643</v>
      </c>
      <c r="K32" s="185"/>
      <c r="L32" s="185"/>
      <c r="M32" s="185"/>
      <c r="N32" s="185"/>
      <c r="O32" s="185"/>
      <c r="P32" s="185"/>
    </row>
    <row r="33" spans="2:16" ht="15" customHeight="1" x14ac:dyDescent="0.3">
      <c r="B33" s="184" t="s">
        <v>400</v>
      </c>
      <c r="C33" s="186">
        <v>106</v>
      </c>
      <c r="D33" s="186"/>
      <c r="E33" s="186"/>
      <c r="F33" s="298" t="s">
        <v>361</v>
      </c>
      <c r="G33" s="298"/>
      <c r="H33" s="298"/>
      <c r="I33" s="192">
        <v>12522</v>
      </c>
      <c r="J33" s="192">
        <v>6917</v>
      </c>
      <c r="K33" s="185"/>
      <c r="L33" s="185"/>
      <c r="M33" s="185"/>
      <c r="N33" s="185"/>
      <c r="O33" s="185"/>
      <c r="P33" s="185"/>
    </row>
    <row r="34" spans="2:16" ht="15" customHeight="1" x14ac:dyDescent="0.3">
      <c r="B34" s="184" t="s">
        <v>401</v>
      </c>
      <c r="C34" s="186">
        <v>33369</v>
      </c>
      <c r="D34" s="186"/>
      <c r="E34" s="186"/>
      <c r="F34" s="298" t="s">
        <v>362</v>
      </c>
      <c r="G34" s="298"/>
      <c r="H34" s="298"/>
      <c r="I34" s="192">
        <v>106</v>
      </c>
      <c r="J34" s="192">
        <v>94</v>
      </c>
      <c r="K34" s="185"/>
      <c r="L34" s="185"/>
      <c r="M34" s="185"/>
      <c r="N34" s="185"/>
      <c r="O34" s="185"/>
      <c r="P34" s="185"/>
    </row>
    <row r="35" spans="2:16" ht="15" customHeight="1" x14ac:dyDescent="0.3">
      <c r="B35" s="184" t="s">
        <v>402</v>
      </c>
      <c r="C35" s="186">
        <v>6717</v>
      </c>
      <c r="D35" s="186"/>
      <c r="E35" s="186"/>
      <c r="F35" s="298" t="s">
        <v>363</v>
      </c>
      <c r="G35" s="298"/>
      <c r="H35" s="298"/>
      <c r="I35" s="192">
        <v>8208</v>
      </c>
      <c r="J35" s="192">
        <v>3536</v>
      </c>
      <c r="K35" s="185"/>
      <c r="L35" s="185"/>
      <c r="M35" s="185"/>
      <c r="N35" s="185"/>
      <c r="O35" s="185"/>
      <c r="P35" s="185"/>
    </row>
    <row r="36" spans="2:16" ht="15" customHeight="1" x14ac:dyDescent="0.3">
      <c r="B36" s="184" t="s">
        <v>403</v>
      </c>
      <c r="C36" s="186">
        <v>2442</v>
      </c>
      <c r="D36" s="186"/>
      <c r="E36" s="186"/>
      <c r="F36" s="298" t="s">
        <v>364</v>
      </c>
      <c r="G36" s="298"/>
      <c r="H36" s="298"/>
      <c r="I36" s="192">
        <v>3130</v>
      </c>
      <c r="J36" s="192">
        <v>1495</v>
      </c>
      <c r="K36" s="185"/>
      <c r="L36" s="185"/>
      <c r="M36" s="185"/>
      <c r="N36" s="185"/>
      <c r="O36" s="185"/>
      <c r="P36" s="185"/>
    </row>
    <row r="37" spans="2:16" ht="15" customHeight="1" x14ac:dyDescent="0.3">
      <c r="B37" s="184" t="s">
        <v>404</v>
      </c>
      <c r="C37" s="186">
        <v>774</v>
      </c>
      <c r="D37" s="186"/>
      <c r="E37" s="186"/>
      <c r="F37" s="298" t="s">
        <v>365</v>
      </c>
      <c r="G37" s="298"/>
      <c r="H37" s="298"/>
      <c r="I37" s="192">
        <v>722</v>
      </c>
      <c r="J37" s="192">
        <v>203</v>
      </c>
      <c r="K37" s="185"/>
      <c r="L37" s="185"/>
      <c r="M37" s="185"/>
      <c r="N37" s="185"/>
      <c r="O37" s="185"/>
      <c r="P37" s="185"/>
    </row>
    <row r="38" spans="2:16" ht="15" customHeight="1" x14ac:dyDescent="0.3">
      <c r="B38" s="184" t="s">
        <v>175</v>
      </c>
      <c r="C38" s="186">
        <v>45160</v>
      </c>
      <c r="D38" s="186"/>
      <c r="E38" s="186"/>
      <c r="F38" s="298" t="s">
        <v>366</v>
      </c>
      <c r="G38" s="298"/>
      <c r="H38" s="298"/>
      <c r="I38" s="192">
        <v>697</v>
      </c>
      <c r="J38" s="192">
        <v>151</v>
      </c>
      <c r="K38" s="185"/>
      <c r="L38" s="185"/>
      <c r="M38" s="185"/>
      <c r="N38" s="185"/>
      <c r="O38" s="185"/>
      <c r="P38" s="185"/>
    </row>
    <row r="39" spans="2:16" ht="15" customHeight="1" x14ac:dyDescent="0.3">
      <c r="B39" s="184" t="s">
        <v>176</v>
      </c>
      <c r="C39" s="186">
        <v>23684</v>
      </c>
      <c r="D39" s="186"/>
      <c r="E39" s="186"/>
      <c r="F39" s="298" t="s">
        <v>368</v>
      </c>
      <c r="G39" s="298"/>
      <c r="H39" s="298"/>
      <c r="I39" s="192">
        <v>9162</v>
      </c>
      <c r="J39" s="192">
        <v>4405</v>
      </c>
      <c r="K39" s="185"/>
      <c r="L39" s="185"/>
      <c r="M39" s="185"/>
      <c r="N39" s="185"/>
      <c r="O39" s="185"/>
      <c r="P39" s="185"/>
    </row>
    <row r="40" spans="2:16" ht="15" customHeight="1" x14ac:dyDescent="0.3">
      <c r="B40" s="184" t="s">
        <v>178</v>
      </c>
      <c r="C40" s="186">
        <v>31519</v>
      </c>
      <c r="D40" s="186"/>
      <c r="E40" s="186"/>
      <c r="F40" s="298" t="s">
        <v>369</v>
      </c>
      <c r="G40" s="298"/>
      <c r="H40" s="298"/>
      <c r="I40" s="192">
        <v>3654</v>
      </c>
      <c r="J40" s="192">
        <v>1828</v>
      </c>
      <c r="K40" s="185"/>
      <c r="L40" s="185"/>
      <c r="M40" s="185"/>
      <c r="N40" s="185"/>
      <c r="O40" s="185"/>
      <c r="P40" s="185"/>
    </row>
    <row r="41" spans="2:16" ht="15" customHeight="1" x14ac:dyDescent="0.3">
      <c r="B41" s="184" t="s">
        <v>257</v>
      </c>
      <c r="C41" s="186">
        <v>16160</v>
      </c>
      <c r="D41" s="186"/>
      <c r="E41" s="186"/>
      <c r="F41" s="298" t="s">
        <v>370</v>
      </c>
      <c r="G41" s="298"/>
      <c r="H41" s="298"/>
      <c r="I41" s="192">
        <v>5965</v>
      </c>
      <c r="J41" s="192">
        <v>3846</v>
      </c>
      <c r="K41" s="185"/>
      <c r="L41" s="185"/>
      <c r="M41" s="185"/>
      <c r="N41" s="185"/>
      <c r="O41" s="185"/>
      <c r="P41" s="185"/>
    </row>
    <row r="42" spans="2:16" ht="15" customHeight="1" x14ac:dyDescent="0.3">
      <c r="B42" s="184" t="s">
        <v>259</v>
      </c>
      <c r="C42" s="186">
        <v>27820</v>
      </c>
      <c r="D42" s="186"/>
      <c r="E42" s="186"/>
      <c r="F42" s="298" t="s">
        <v>371</v>
      </c>
      <c r="G42" s="298"/>
      <c r="H42" s="298"/>
      <c r="I42" s="192">
        <v>2655</v>
      </c>
      <c r="J42" s="192">
        <v>1640</v>
      </c>
      <c r="K42" s="185"/>
      <c r="L42" s="185"/>
      <c r="M42" s="185"/>
      <c r="N42" s="185"/>
      <c r="O42" s="185"/>
      <c r="P42" s="185"/>
    </row>
    <row r="43" spans="2:16" ht="15" customHeight="1" x14ac:dyDescent="0.3">
      <c r="B43" s="184" t="s">
        <v>180</v>
      </c>
      <c r="C43" s="186">
        <v>30547</v>
      </c>
      <c r="D43" s="186"/>
      <c r="E43" s="186"/>
      <c r="F43" s="298" t="s">
        <v>372</v>
      </c>
      <c r="G43" s="298"/>
      <c r="H43" s="298"/>
      <c r="I43" s="192">
        <v>4780</v>
      </c>
      <c r="J43" s="192">
        <v>2796</v>
      </c>
      <c r="K43" s="185"/>
      <c r="L43" s="185"/>
      <c r="M43" s="185"/>
      <c r="N43" s="185"/>
      <c r="O43" s="185"/>
      <c r="P43" s="185"/>
    </row>
    <row r="44" spans="2:16" ht="15" customHeight="1" x14ac:dyDescent="0.3">
      <c r="B44" s="184" t="s">
        <v>182</v>
      </c>
      <c r="C44" s="186">
        <v>35700</v>
      </c>
      <c r="D44" s="186"/>
      <c r="E44" s="186"/>
      <c r="F44" s="298" t="s">
        <v>373</v>
      </c>
      <c r="G44" s="298"/>
      <c r="H44" s="298"/>
      <c r="I44" s="192">
        <v>6994</v>
      </c>
      <c r="J44" s="192">
        <v>4431</v>
      </c>
      <c r="K44" s="185"/>
      <c r="L44" s="185"/>
      <c r="M44" s="185"/>
      <c r="N44" s="185"/>
      <c r="O44" s="185"/>
      <c r="P44" s="185"/>
    </row>
    <row r="45" spans="2:16" ht="15" customHeight="1" x14ac:dyDescent="0.3">
      <c r="B45" s="184" t="s">
        <v>188</v>
      </c>
      <c r="C45" s="186">
        <v>33019</v>
      </c>
      <c r="D45" s="186"/>
      <c r="E45" s="186"/>
      <c r="F45" s="298" t="s">
        <v>374</v>
      </c>
      <c r="G45" s="298"/>
      <c r="H45" s="298"/>
      <c r="I45" s="192">
        <v>8652</v>
      </c>
      <c r="J45" s="192">
        <v>4159</v>
      </c>
      <c r="K45" s="185"/>
      <c r="L45" s="185"/>
      <c r="M45" s="185"/>
      <c r="N45" s="185"/>
      <c r="O45" s="185"/>
      <c r="P45" s="185"/>
    </row>
    <row r="46" spans="2:16" ht="15" customHeight="1" x14ac:dyDescent="0.3">
      <c r="B46" s="184" t="s">
        <v>190</v>
      </c>
      <c r="C46" s="186">
        <v>9356</v>
      </c>
      <c r="D46" s="186"/>
      <c r="E46" s="186"/>
      <c r="F46" s="298" t="s">
        <v>375</v>
      </c>
      <c r="G46" s="298"/>
      <c r="H46" s="298"/>
      <c r="I46" s="192">
        <v>2077</v>
      </c>
      <c r="J46" s="192">
        <v>1652</v>
      </c>
      <c r="K46" s="185"/>
      <c r="L46" s="185"/>
      <c r="M46" s="185"/>
      <c r="N46" s="185"/>
      <c r="O46" s="185"/>
      <c r="P46" s="185"/>
    </row>
    <row r="47" spans="2:16" ht="15" customHeight="1" x14ac:dyDescent="0.3">
      <c r="B47" s="184" t="s">
        <v>267</v>
      </c>
      <c r="C47" s="186">
        <v>11242</v>
      </c>
      <c r="D47" s="186"/>
      <c r="E47" s="186"/>
      <c r="F47" s="298" t="s">
        <v>376</v>
      </c>
      <c r="G47" s="298"/>
      <c r="H47" s="298"/>
      <c r="I47" s="192">
        <v>3263</v>
      </c>
      <c r="J47" s="192">
        <v>1243</v>
      </c>
      <c r="K47" s="185"/>
      <c r="L47" s="185"/>
      <c r="M47" s="185"/>
      <c r="N47" s="185"/>
      <c r="O47" s="185"/>
      <c r="P47" s="185"/>
    </row>
    <row r="48" spans="2:16" ht="15" customHeight="1" x14ac:dyDescent="0.3">
      <c r="B48" s="184" t="s">
        <v>405</v>
      </c>
      <c r="C48" s="186">
        <v>26984</v>
      </c>
      <c r="D48" s="186"/>
      <c r="E48" s="186"/>
      <c r="F48" s="298" t="s">
        <v>377</v>
      </c>
      <c r="G48" s="298"/>
      <c r="H48" s="298"/>
      <c r="I48" s="192">
        <v>6415</v>
      </c>
      <c r="J48" s="192">
        <v>3333</v>
      </c>
      <c r="K48" s="185"/>
      <c r="L48" s="185"/>
      <c r="M48" s="185"/>
      <c r="N48" s="185"/>
      <c r="O48" s="185"/>
      <c r="P48" s="185"/>
    </row>
    <row r="49" spans="2:16" ht="15" customHeight="1" x14ac:dyDescent="0.3">
      <c r="B49" s="184" t="s">
        <v>406</v>
      </c>
      <c r="C49" s="186">
        <v>2559</v>
      </c>
      <c r="D49" s="186"/>
      <c r="E49" s="186"/>
      <c r="F49" s="298" t="s">
        <v>378</v>
      </c>
      <c r="G49" s="298"/>
      <c r="H49" s="298"/>
      <c r="I49" s="192">
        <v>2555</v>
      </c>
      <c r="J49" s="192">
        <v>1365</v>
      </c>
      <c r="K49" s="185"/>
      <c r="L49" s="185"/>
      <c r="M49" s="185"/>
      <c r="N49" s="185"/>
      <c r="O49" s="185"/>
      <c r="P49" s="185"/>
    </row>
    <row r="50" spans="2:16" ht="15" customHeight="1" x14ac:dyDescent="0.3">
      <c r="B50" s="184" t="s">
        <v>407</v>
      </c>
      <c r="C50" s="186">
        <v>58259</v>
      </c>
      <c r="D50" s="186"/>
      <c r="E50" s="186"/>
      <c r="F50" s="298" t="s">
        <v>379</v>
      </c>
      <c r="G50" s="298"/>
      <c r="H50" s="298"/>
      <c r="I50" s="192">
        <v>24500</v>
      </c>
      <c r="J50" s="192">
        <v>4291</v>
      </c>
      <c r="K50" s="185"/>
      <c r="L50" s="185"/>
      <c r="M50" s="185"/>
      <c r="N50" s="185"/>
      <c r="O50" s="185"/>
      <c r="P50" s="185"/>
    </row>
    <row r="51" spans="2:16" ht="15" customHeight="1" x14ac:dyDescent="0.3">
      <c r="B51" s="184" t="s">
        <v>408</v>
      </c>
      <c r="C51" s="186">
        <v>2942</v>
      </c>
      <c r="D51" s="186"/>
      <c r="E51" s="186"/>
      <c r="F51" s="298" t="s">
        <v>380</v>
      </c>
      <c r="G51" s="298"/>
      <c r="H51" s="298"/>
      <c r="I51" s="192">
        <v>1111</v>
      </c>
      <c r="J51" s="192">
        <v>47</v>
      </c>
      <c r="K51" s="185"/>
      <c r="L51" s="185"/>
      <c r="M51" s="185"/>
      <c r="N51" s="185"/>
      <c r="O51" s="185"/>
      <c r="P51" s="185"/>
    </row>
    <row r="52" spans="2:16" ht="15" customHeight="1" x14ac:dyDescent="0.3">
      <c r="B52" s="184" t="s">
        <v>432</v>
      </c>
      <c r="C52" s="186">
        <v>2</v>
      </c>
      <c r="D52" s="186"/>
      <c r="E52" s="186"/>
      <c r="F52" s="298" t="s">
        <v>381</v>
      </c>
      <c r="G52" s="298"/>
      <c r="H52" s="298"/>
      <c r="I52" s="192">
        <v>47894</v>
      </c>
      <c r="J52" s="192">
        <v>23181</v>
      </c>
      <c r="K52" s="185"/>
      <c r="L52" s="185"/>
      <c r="M52" s="185"/>
      <c r="N52" s="185"/>
      <c r="O52" s="185"/>
      <c r="P52" s="185"/>
    </row>
    <row r="53" spans="2:16" ht="15" customHeight="1" x14ac:dyDescent="0.3">
      <c r="B53" s="184" t="s">
        <v>409</v>
      </c>
      <c r="C53" s="186">
        <v>576445</v>
      </c>
      <c r="D53" s="186"/>
      <c r="E53" s="186"/>
      <c r="F53" s="298" t="s">
        <v>382</v>
      </c>
      <c r="G53" s="298"/>
      <c r="H53" s="298"/>
      <c r="I53" s="192">
        <v>43745</v>
      </c>
      <c r="J53" s="192">
        <v>14674</v>
      </c>
      <c r="K53" s="185"/>
      <c r="L53" s="185"/>
      <c r="M53" s="185"/>
      <c r="N53" s="185"/>
      <c r="O53" s="185"/>
      <c r="P53" s="185"/>
    </row>
    <row r="54" spans="2:16" ht="15" customHeight="1" x14ac:dyDescent="0.3">
      <c r="B54" s="184" t="s">
        <v>410</v>
      </c>
      <c r="C54" s="186">
        <v>66993</v>
      </c>
      <c r="D54" s="186"/>
      <c r="E54" s="186"/>
      <c r="F54" s="298" t="s">
        <v>383</v>
      </c>
      <c r="G54" s="298"/>
      <c r="H54" s="298"/>
      <c r="I54" s="192">
        <v>22551</v>
      </c>
      <c r="J54" s="192">
        <v>14207</v>
      </c>
      <c r="K54" s="185"/>
      <c r="L54" s="185"/>
      <c r="M54" s="185"/>
      <c r="N54" s="185"/>
      <c r="O54" s="185"/>
      <c r="P54" s="185"/>
    </row>
    <row r="55" spans="2:16" ht="15" customHeight="1" x14ac:dyDescent="0.3">
      <c r="B55" s="184" t="s">
        <v>411</v>
      </c>
      <c r="C55" s="186">
        <v>33258</v>
      </c>
      <c r="D55" s="186"/>
      <c r="E55" s="186"/>
      <c r="F55" s="298" t="s">
        <v>384</v>
      </c>
      <c r="G55" s="298"/>
      <c r="H55" s="298"/>
      <c r="I55" s="192">
        <v>10549</v>
      </c>
      <c r="J55" s="192">
        <v>5854</v>
      </c>
      <c r="K55" s="185"/>
      <c r="L55" s="185"/>
      <c r="M55" s="185"/>
      <c r="N55" s="185"/>
      <c r="O55" s="185"/>
      <c r="P55" s="185"/>
    </row>
    <row r="56" spans="2:16" ht="15" customHeight="1" x14ac:dyDescent="0.3">
      <c r="B56" s="184" t="s">
        <v>412</v>
      </c>
      <c r="C56" s="186">
        <v>90991</v>
      </c>
      <c r="D56" s="186"/>
      <c r="E56" s="186"/>
      <c r="F56" s="298" t="s">
        <v>385</v>
      </c>
      <c r="G56" s="298"/>
      <c r="H56" s="298"/>
      <c r="I56" s="192">
        <v>7877</v>
      </c>
      <c r="J56" s="192">
        <v>4187</v>
      </c>
      <c r="K56" s="185"/>
      <c r="L56" s="185"/>
      <c r="M56" s="185"/>
      <c r="N56" s="185"/>
      <c r="O56" s="185"/>
      <c r="P56" s="185"/>
    </row>
    <row r="57" spans="2:16" ht="15" customHeight="1" x14ac:dyDescent="0.3">
      <c r="B57" s="184" t="s">
        <v>413</v>
      </c>
      <c r="C57" s="186">
        <v>55529</v>
      </c>
      <c r="D57" s="186"/>
      <c r="E57" s="186"/>
      <c r="F57" s="298" t="s">
        <v>386</v>
      </c>
      <c r="G57" s="298"/>
      <c r="H57" s="298"/>
      <c r="I57" s="192">
        <v>790</v>
      </c>
      <c r="J57" s="192">
        <v>686</v>
      </c>
      <c r="K57" s="185"/>
      <c r="L57" s="185"/>
      <c r="M57" s="185"/>
      <c r="N57" s="185"/>
      <c r="O57" s="185"/>
      <c r="P57" s="185"/>
    </row>
    <row r="58" spans="2:16" ht="15" customHeight="1" x14ac:dyDescent="0.3">
      <c r="B58" s="184" t="s">
        <v>414</v>
      </c>
      <c r="C58" s="186">
        <v>2264</v>
      </c>
      <c r="D58" s="186"/>
      <c r="E58" s="186"/>
      <c r="F58" s="298" t="s">
        <v>387</v>
      </c>
      <c r="G58" s="298"/>
      <c r="H58" s="298"/>
      <c r="I58" s="192">
        <v>21092</v>
      </c>
      <c r="J58" s="192">
        <v>10786</v>
      </c>
      <c r="K58" s="185"/>
      <c r="L58" s="185"/>
      <c r="M58" s="185"/>
      <c r="N58" s="185"/>
      <c r="O58" s="185"/>
      <c r="P58" s="185"/>
    </row>
    <row r="59" spans="2:16" ht="15" customHeight="1" x14ac:dyDescent="0.3">
      <c r="B59" s="184" t="s">
        <v>415</v>
      </c>
      <c r="C59" s="186">
        <v>84098</v>
      </c>
      <c r="D59" s="186"/>
      <c r="E59" s="186"/>
      <c r="F59" s="298" t="s">
        <v>388</v>
      </c>
      <c r="G59" s="298"/>
      <c r="H59" s="298"/>
      <c r="I59" s="192">
        <v>3335</v>
      </c>
      <c r="J59" s="192">
        <v>2256</v>
      </c>
      <c r="K59" s="185"/>
      <c r="L59" s="185"/>
      <c r="M59" s="185"/>
      <c r="N59" s="185"/>
      <c r="O59" s="185"/>
      <c r="P59" s="185"/>
    </row>
    <row r="60" spans="2:16" ht="15" customHeight="1" x14ac:dyDescent="0.3">
      <c r="B60" s="184" t="s">
        <v>416</v>
      </c>
      <c r="C60" s="186">
        <v>11635</v>
      </c>
      <c r="D60" s="186"/>
      <c r="E60" s="186"/>
      <c r="F60" s="298" t="s">
        <v>389</v>
      </c>
      <c r="G60" s="298"/>
      <c r="H60" s="298"/>
      <c r="I60" s="192">
        <v>304610</v>
      </c>
      <c r="J60" s="192">
        <v>67007</v>
      </c>
      <c r="K60" s="185"/>
      <c r="L60" s="185"/>
      <c r="M60" s="185"/>
      <c r="N60" s="185"/>
      <c r="O60" s="185"/>
      <c r="P60" s="185"/>
    </row>
    <row r="61" spans="2:16" ht="15" customHeight="1" x14ac:dyDescent="0.3">
      <c r="B61" s="190" t="s">
        <v>433</v>
      </c>
      <c r="C61" s="191">
        <f>SUM(C29:C60)</f>
        <v>1511961</v>
      </c>
      <c r="F61" s="288" t="s">
        <v>390</v>
      </c>
      <c r="G61" s="288"/>
      <c r="H61" s="288"/>
      <c r="I61" s="160">
        <f>F141</f>
        <v>11710</v>
      </c>
      <c r="J61" s="160">
        <v>7289</v>
      </c>
    </row>
    <row r="62" spans="2:16" ht="15" customHeight="1" x14ac:dyDescent="0.3">
      <c r="B62" s="190"/>
      <c r="C62" s="191"/>
      <c r="F62" s="128" t="s">
        <v>391</v>
      </c>
      <c r="I62" s="197">
        <f>SUM(I60:I61)</f>
        <v>316320</v>
      </c>
      <c r="J62" s="197">
        <f>SUM(J60:J61)</f>
        <v>74296</v>
      </c>
    </row>
    <row r="63" spans="2:16" ht="15" customHeight="1" x14ac:dyDescent="0.3">
      <c r="B63" s="190"/>
      <c r="C63" s="191"/>
    </row>
    <row r="64" spans="2:16" ht="15" customHeight="1" x14ac:dyDescent="0.3">
      <c r="B64" s="151" t="s">
        <v>349</v>
      </c>
    </row>
    <row r="65" spans="2:6" ht="15" customHeight="1" x14ac:dyDescent="0.3">
      <c r="B65" s="195" t="s">
        <v>351</v>
      </c>
      <c r="C65" s="195" t="s">
        <v>352</v>
      </c>
      <c r="D65" s="195" t="s">
        <v>353</v>
      </c>
      <c r="E65" s="195" t="s">
        <v>354</v>
      </c>
      <c r="F65" s="195" t="s">
        <v>355</v>
      </c>
    </row>
    <row r="66" spans="2:6" ht="15" customHeight="1" x14ac:dyDescent="0.3">
      <c r="B66" s="196">
        <v>111</v>
      </c>
      <c r="C66" s="196">
        <v>72005722</v>
      </c>
      <c r="D66" s="196">
        <v>14</v>
      </c>
      <c r="E66" s="196">
        <v>2140</v>
      </c>
      <c r="F66" s="196">
        <v>378</v>
      </c>
    </row>
    <row r="67" spans="2:6" ht="15" customHeight="1" x14ac:dyDescent="0.3">
      <c r="B67" s="196">
        <v>111</v>
      </c>
      <c r="C67" s="196">
        <v>72005722</v>
      </c>
      <c r="D67" s="196">
        <v>14</v>
      </c>
      <c r="E67" s="196">
        <v>2154</v>
      </c>
      <c r="F67" s="196">
        <v>1139</v>
      </c>
    </row>
    <row r="68" spans="2:6" ht="15" customHeight="1" x14ac:dyDescent="0.3">
      <c r="B68" s="196">
        <v>111</v>
      </c>
      <c r="C68" s="196">
        <v>72005723</v>
      </c>
      <c r="D68" s="196">
        <v>14</v>
      </c>
      <c r="E68" s="196">
        <v>2153</v>
      </c>
      <c r="F68" s="196">
        <v>294</v>
      </c>
    </row>
    <row r="69" spans="2:6" ht="15" customHeight="1" x14ac:dyDescent="0.3">
      <c r="B69" s="196">
        <v>111</v>
      </c>
      <c r="C69" s="196">
        <v>72005723</v>
      </c>
      <c r="D69" s="196">
        <v>14</v>
      </c>
      <c r="E69" s="196">
        <v>2160</v>
      </c>
      <c r="F69" s="196">
        <v>401</v>
      </c>
    </row>
    <row r="70" spans="2:6" ht="15" customHeight="1" x14ac:dyDescent="0.3">
      <c r="B70" s="196">
        <v>111</v>
      </c>
      <c r="C70" s="196">
        <v>72005724</v>
      </c>
      <c r="D70" s="196">
        <v>14</v>
      </c>
      <c r="E70" s="196">
        <v>2155</v>
      </c>
      <c r="F70" s="196">
        <v>1069</v>
      </c>
    </row>
    <row r="71" spans="2:6" ht="15" customHeight="1" x14ac:dyDescent="0.3">
      <c r="B71" s="196">
        <v>111</v>
      </c>
      <c r="C71" s="196">
        <v>72005725</v>
      </c>
      <c r="D71" s="196">
        <v>14</v>
      </c>
      <c r="E71" s="196">
        <v>2152</v>
      </c>
      <c r="F71" s="196">
        <v>758</v>
      </c>
    </row>
    <row r="72" spans="2:6" ht="15" customHeight="1" x14ac:dyDescent="0.3">
      <c r="B72" s="196">
        <v>111</v>
      </c>
      <c r="C72" s="196">
        <v>72005726</v>
      </c>
      <c r="D72" s="196">
        <v>15</v>
      </c>
      <c r="E72" s="196">
        <v>2156</v>
      </c>
      <c r="F72" s="196">
        <v>1377</v>
      </c>
    </row>
    <row r="73" spans="2:6" ht="15" customHeight="1" x14ac:dyDescent="0.3">
      <c r="B73" s="196">
        <v>111</v>
      </c>
      <c r="C73" s="196">
        <v>72005727</v>
      </c>
      <c r="D73" s="196">
        <v>14</v>
      </c>
      <c r="E73" s="196">
        <v>2151</v>
      </c>
      <c r="F73" s="196">
        <v>748</v>
      </c>
    </row>
    <row r="74" spans="2:6" ht="15" customHeight="1" x14ac:dyDescent="0.3">
      <c r="B74" s="196">
        <v>111</v>
      </c>
      <c r="C74" s="196">
        <v>72005727</v>
      </c>
      <c r="D74" s="196">
        <v>14</v>
      </c>
      <c r="E74" s="196">
        <v>2161</v>
      </c>
      <c r="F74" s="196">
        <v>190</v>
      </c>
    </row>
    <row r="75" spans="2:6" ht="15" customHeight="1" x14ac:dyDescent="0.3">
      <c r="B75" s="196">
        <v>111</v>
      </c>
      <c r="C75" s="196">
        <v>72005727</v>
      </c>
      <c r="D75" s="196">
        <v>14</v>
      </c>
      <c r="E75" s="196">
        <v>2195</v>
      </c>
      <c r="F75" s="196">
        <v>46</v>
      </c>
    </row>
    <row r="76" spans="2:6" ht="15" customHeight="1" x14ac:dyDescent="0.3">
      <c r="B76" s="196">
        <v>111</v>
      </c>
      <c r="C76" s="196">
        <v>72005763</v>
      </c>
      <c r="D76" s="196">
        <v>14</v>
      </c>
      <c r="E76" s="196">
        <v>2158</v>
      </c>
      <c r="F76" s="196">
        <v>193</v>
      </c>
    </row>
    <row r="77" spans="2:6" ht="15" customHeight="1" x14ac:dyDescent="0.3">
      <c r="B77" s="196">
        <v>201</v>
      </c>
      <c r="C77" s="196">
        <v>72005722</v>
      </c>
      <c r="D77" s="196">
        <v>14</v>
      </c>
      <c r="E77" s="196">
        <v>2140</v>
      </c>
      <c r="F77" s="196">
        <v>59</v>
      </c>
    </row>
    <row r="78" spans="2:6" ht="15" customHeight="1" x14ac:dyDescent="0.3">
      <c r="B78" s="196">
        <v>201</v>
      </c>
      <c r="C78" s="196">
        <v>72005722</v>
      </c>
      <c r="D78" s="196">
        <v>14</v>
      </c>
      <c r="E78" s="196">
        <v>2154</v>
      </c>
      <c r="F78" s="196">
        <v>139</v>
      </c>
    </row>
    <row r="79" spans="2:6" ht="15" customHeight="1" x14ac:dyDescent="0.3">
      <c r="B79" s="196">
        <v>201</v>
      </c>
      <c r="C79" s="196">
        <v>72005723</v>
      </c>
      <c r="D79" s="196">
        <v>14</v>
      </c>
      <c r="E79" s="196">
        <v>2153</v>
      </c>
      <c r="F79" s="196">
        <v>43</v>
      </c>
    </row>
    <row r="80" spans="2:6" ht="15" customHeight="1" x14ac:dyDescent="0.3">
      <c r="B80" s="196">
        <v>201</v>
      </c>
      <c r="C80" s="196">
        <v>72005723</v>
      </c>
      <c r="D80" s="196">
        <v>14</v>
      </c>
      <c r="E80" s="196">
        <v>2160</v>
      </c>
      <c r="F80" s="196">
        <v>49</v>
      </c>
    </row>
    <row r="81" spans="2:6" ht="15" customHeight="1" x14ac:dyDescent="0.3">
      <c r="B81" s="196">
        <v>201</v>
      </c>
      <c r="C81" s="196">
        <v>72005724</v>
      </c>
      <c r="D81" s="196">
        <v>14</v>
      </c>
      <c r="E81" s="196">
        <v>2155</v>
      </c>
      <c r="F81" s="196">
        <v>133</v>
      </c>
    </row>
    <row r="82" spans="2:6" ht="15" customHeight="1" x14ac:dyDescent="0.3">
      <c r="B82" s="196">
        <v>201</v>
      </c>
      <c r="C82" s="196">
        <v>72005725</v>
      </c>
      <c r="D82" s="196">
        <v>14</v>
      </c>
      <c r="E82" s="196">
        <v>2152</v>
      </c>
      <c r="F82" s="196">
        <v>119</v>
      </c>
    </row>
    <row r="83" spans="2:6" ht="15" customHeight="1" x14ac:dyDescent="0.3">
      <c r="B83" s="196">
        <v>201</v>
      </c>
      <c r="C83" s="196">
        <v>72005726</v>
      </c>
      <c r="D83" s="196">
        <v>15</v>
      </c>
      <c r="E83" s="196">
        <v>2156</v>
      </c>
      <c r="F83" s="196">
        <v>219</v>
      </c>
    </row>
    <row r="84" spans="2:6" ht="15" customHeight="1" x14ac:dyDescent="0.3">
      <c r="B84" s="196">
        <v>201</v>
      </c>
      <c r="C84" s="196">
        <v>72005727</v>
      </c>
      <c r="D84" s="196">
        <v>14</v>
      </c>
      <c r="E84" s="196">
        <v>2151</v>
      </c>
      <c r="F84" s="196">
        <v>101</v>
      </c>
    </row>
    <row r="85" spans="2:6" ht="15" customHeight="1" x14ac:dyDescent="0.3">
      <c r="B85" s="196">
        <v>201</v>
      </c>
      <c r="C85" s="196">
        <v>72005727</v>
      </c>
      <c r="D85" s="196">
        <v>14</v>
      </c>
      <c r="E85" s="196">
        <v>2161</v>
      </c>
      <c r="F85" s="196">
        <v>28</v>
      </c>
    </row>
    <row r="86" spans="2:6" ht="15" customHeight="1" x14ac:dyDescent="0.3">
      <c r="B86" s="196">
        <v>201</v>
      </c>
      <c r="C86" s="196">
        <v>72005727</v>
      </c>
      <c r="D86" s="196">
        <v>14</v>
      </c>
      <c r="E86" s="196">
        <v>2195</v>
      </c>
      <c r="F86" s="196">
        <v>2</v>
      </c>
    </row>
    <row r="87" spans="2:6" ht="15" customHeight="1" x14ac:dyDescent="0.3">
      <c r="B87" s="196">
        <v>201</v>
      </c>
      <c r="C87" s="196">
        <v>72005763</v>
      </c>
      <c r="D87" s="196">
        <v>14</v>
      </c>
      <c r="E87" s="196">
        <v>2158</v>
      </c>
      <c r="F87" s="196">
        <v>13</v>
      </c>
    </row>
    <row r="88" spans="2:6" ht="15" customHeight="1" x14ac:dyDescent="0.3">
      <c r="B88" s="196">
        <v>205</v>
      </c>
      <c r="C88" s="196">
        <v>72005722</v>
      </c>
      <c r="D88" s="196">
        <v>14</v>
      </c>
      <c r="E88" s="196">
        <v>2140</v>
      </c>
      <c r="F88" s="196">
        <v>45</v>
      </c>
    </row>
    <row r="89" spans="2:6" ht="15" customHeight="1" x14ac:dyDescent="0.3">
      <c r="B89" s="196">
        <v>205</v>
      </c>
      <c r="C89" s="196">
        <v>72005722</v>
      </c>
      <c r="D89" s="196">
        <v>14</v>
      </c>
      <c r="E89" s="196">
        <v>2154</v>
      </c>
      <c r="F89" s="196">
        <v>149</v>
      </c>
    </row>
    <row r="90" spans="2:6" ht="15" customHeight="1" x14ac:dyDescent="0.3">
      <c r="B90" s="196">
        <v>205</v>
      </c>
      <c r="C90" s="196">
        <v>72005723</v>
      </c>
      <c r="D90" s="196">
        <v>14</v>
      </c>
      <c r="E90" s="196">
        <v>2153</v>
      </c>
      <c r="F90" s="196">
        <v>47</v>
      </c>
    </row>
    <row r="91" spans="2:6" ht="15" customHeight="1" x14ac:dyDescent="0.3">
      <c r="B91" s="196">
        <v>205</v>
      </c>
      <c r="C91" s="196">
        <v>72005723</v>
      </c>
      <c r="D91" s="196">
        <v>14</v>
      </c>
      <c r="E91" s="196">
        <v>2160</v>
      </c>
      <c r="F91" s="196">
        <v>52</v>
      </c>
    </row>
    <row r="92" spans="2:6" ht="15" customHeight="1" x14ac:dyDescent="0.3">
      <c r="B92" s="196">
        <v>205</v>
      </c>
      <c r="C92" s="196">
        <v>72005724</v>
      </c>
      <c r="D92" s="196">
        <v>14</v>
      </c>
      <c r="E92" s="196">
        <v>2155</v>
      </c>
      <c r="F92" s="196">
        <v>130</v>
      </c>
    </row>
    <row r="93" spans="2:6" ht="15" customHeight="1" x14ac:dyDescent="0.3">
      <c r="B93" s="196">
        <v>205</v>
      </c>
      <c r="C93" s="196">
        <v>72005725</v>
      </c>
      <c r="D93" s="196">
        <v>14</v>
      </c>
      <c r="E93" s="196">
        <v>2152</v>
      </c>
      <c r="F93" s="196">
        <v>137</v>
      </c>
    </row>
    <row r="94" spans="2:6" ht="15" customHeight="1" x14ac:dyDescent="0.3">
      <c r="B94" s="196">
        <v>205</v>
      </c>
      <c r="C94" s="196">
        <v>72005726</v>
      </c>
      <c r="D94" s="196">
        <v>15</v>
      </c>
      <c r="E94" s="196">
        <v>2156</v>
      </c>
      <c r="F94" s="196">
        <v>272</v>
      </c>
    </row>
    <row r="95" spans="2:6" ht="15" customHeight="1" x14ac:dyDescent="0.3">
      <c r="B95" s="196">
        <v>205</v>
      </c>
      <c r="C95" s="196">
        <v>72005727</v>
      </c>
      <c r="D95" s="196">
        <v>14</v>
      </c>
      <c r="E95" s="196">
        <v>2151</v>
      </c>
      <c r="F95" s="196">
        <v>75</v>
      </c>
    </row>
    <row r="96" spans="2:6" ht="15" customHeight="1" x14ac:dyDescent="0.3">
      <c r="B96" s="196">
        <v>205</v>
      </c>
      <c r="C96" s="196">
        <v>72005727</v>
      </c>
      <c r="D96" s="196">
        <v>14</v>
      </c>
      <c r="E96" s="196">
        <v>2161</v>
      </c>
      <c r="F96" s="196">
        <v>19</v>
      </c>
    </row>
    <row r="97" spans="2:6" ht="15" customHeight="1" x14ac:dyDescent="0.3">
      <c r="B97" s="196">
        <v>205</v>
      </c>
      <c r="C97" s="196">
        <v>72005727</v>
      </c>
      <c r="D97" s="196">
        <v>14</v>
      </c>
      <c r="E97" s="196">
        <v>2195</v>
      </c>
      <c r="F97" s="196">
        <v>17</v>
      </c>
    </row>
    <row r="98" spans="2:6" ht="15" customHeight="1" x14ac:dyDescent="0.3">
      <c r="B98" s="196">
        <v>205</v>
      </c>
      <c r="C98" s="196">
        <v>72005763</v>
      </c>
      <c r="D98" s="196">
        <v>14</v>
      </c>
      <c r="E98" s="196">
        <v>2158</v>
      </c>
      <c r="F98" s="196">
        <v>13</v>
      </c>
    </row>
    <row r="99" spans="2:6" ht="15" customHeight="1" x14ac:dyDescent="0.3">
      <c r="B99" s="196">
        <v>207</v>
      </c>
      <c r="C99" s="196">
        <v>72005722</v>
      </c>
      <c r="D99" s="196">
        <v>14</v>
      </c>
      <c r="E99" s="196">
        <v>2140</v>
      </c>
      <c r="F99" s="196">
        <v>35</v>
      </c>
    </row>
    <row r="100" spans="2:6" ht="15" customHeight="1" x14ac:dyDescent="0.3">
      <c r="B100" s="196">
        <v>207</v>
      </c>
      <c r="C100" s="196">
        <v>72005722</v>
      </c>
      <c r="D100" s="196">
        <v>14</v>
      </c>
      <c r="E100" s="196">
        <v>2154</v>
      </c>
      <c r="F100" s="196">
        <v>117</v>
      </c>
    </row>
    <row r="101" spans="2:6" ht="15" customHeight="1" x14ac:dyDescent="0.3">
      <c r="B101" s="196">
        <v>207</v>
      </c>
      <c r="C101" s="196">
        <v>72005723</v>
      </c>
      <c r="D101" s="196">
        <v>14</v>
      </c>
      <c r="E101" s="196">
        <v>2153</v>
      </c>
      <c r="F101" s="196">
        <v>36</v>
      </c>
    </row>
    <row r="102" spans="2:6" ht="15" customHeight="1" x14ac:dyDescent="0.3">
      <c r="B102" s="196">
        <v>207</v>
      </c>
      <c r="C102" s="196">
        <v>72005723</v>
      </c>
      <c r="D102" s="196">
        <v>14</v>
      </c>
      <c r="E102" s="196">
        <v>2160</v>
      </c>
      <c r="F102" s="196">
        <v>41</v>
      </c>
    </row>
    <row r="103" spans="2:6" ht="15" customHeight="1" x14ac:dyDescent="0.3">
      <c r="B103" s="196">
        <v>207</v>
      </c>
      <c r="C103" s="196">
        <v>72005724</v>
      </c>
      <c r="D103" s="196">
        <v>14</v>
      </c>
      <c r="E103" s="196">
        <v>2155</v>
      </c>
      <c r="F103" s="196">
        <v>107</v>
      </c>
    </row>
    <row r="104" spans="2:6" ht="15" customHeight="1" x14ac:dyDescent="0.3">
      <c r="B104" s="196">
        <v>207</v>
      </c>
      <c r="C104" s="196">
        <v>72005725</v>
      </c>
      <c r="D104" s="196">
        <v>14</v>
      </c>
      <c r="E104" s="196">
        <v>2152</v>
      </c>
      <c r="F104" s="196">
        <v>73</v>
      </c>
    </row>
    <row r="105" spans="2:6" ht="15" customHeight="1" x14ac:dyDescent="0.3">
      <c r="B105" s="196">
        <v>207</v>
      </c>
      <c r="C105" s="196">
        <v>72005726</v>
      </c>
      <c r="D105" s="196">
        <v>15</v>
      </c>
      <c r="E105" s="196">
        <v>2156</v>
      </c>
      <c r="F105" s="196">
        <v>163</v>
      </c>
    </row>
    <row r="106" spans="2:6" ht="15" customHeight="1" x14ac:dyDescent="0.3">
      <c r="B106" s="196">
        <v>207</v>
      </c>
      <c r="C106" s="196">
        <v>72005727</v>
      </c>
      <c r="D106" s="196">
        <v>14</v>
      </c>
      <c r="E106" s="196">
        <v>2151</v>
      </c>
      <c r="F106" s="196">
        <v>73</v>
      </c>
    </row>
    <row r="107" spans="2:6" ht="15" customHeight="1" x14ac:dyDescent="0.3">
      <c r="B107" s="196">
        <v>207</v>
      </c>
      <c r="C107" s="196">
        <v>72005727</v>
      </c>
      <c r="D107" s="196">
        <v>14</v>
      </c>
      <c r="E107" s="196">
        <v>2161</v>
      </c>
      <c r="F107" s="196">
        <v>18</v>
      </c>
    </row>
    <row r="108" spans="2:6" ht="15" customHeight="1" x14ac:dyDescent="0.3">
      <c r="B108" s="196">
        <v>207</v>
      </c>
      <c r="C108" s="196">
        <v>72005727</v>
      </c>
      <c r="D108" s="196">
        <v>14</v>
      </c>
      <c r="E108" s="196">
        <v>2195</v>
      </c>
      <c r="F108" s="196">
        <v>3</v>
      </c>
    </row>
    <row r="109" spans="2:6" ht="15" customHeight="1" x14ac:dyDescent="0.3">
      <c r="B109" s="196">
        <v>207</v>
      </c>
      <c r="C109" s="196">
        <v>72005763</v>
      </c>
      <c r="D109" s="196">
        <v>14</v>
      </c>
      <c r="E109" s="196">
        <v>2158</v>
      </c>
      <c r="F109" s="196">
        <v>18</v>
      </c>
    </row>
    <row r="110" spans="2:6" ht="15" customHeight="1" x14ac:dyDescent="0.3">
      <c r="B110" s="196">
        <v>209</v>
      </c>
      <c r="C110" s="196">
        <v>72005722</v>
      </c>
      <c r="D110" s="196">
        <v>14</v>
      </c>
      <c r="E110" s="196">
        <v>2154</v>
      </c>
      <c r="F110" s="196">
        <v>1</v>
      </c>
    </row>
    <row r="111" spans="2:6" ht="15" customHeight="1" x14ac:dyDescent="0.3">
      <c r="B111" s="196">
        <v>211</v>
      </c>
      <c r="C111" s="196">
        <v>72005722</v>
      </c>
      <c r="D111" s="196">
        <v>14</v>
      </c>
      <c r="E111" s="196">
        <v>2140</v>
      </c>
      <c r="F111" s="196">
        <v>138</v>
      </c>
    </row>
    <row r="112" spans="2:6" ht="15" customHeight="1" x14ac:dyDescent="0.3">
      <c r="B112" s="196">
        <v>211</v>
      </c>
      <c r="C112" s="196">
        <v>72005722</v>
      </c>
      <c r="D112" s="196">
        <v>14</v>
      </c>
      <c r="E112" s="196">
        <v>2154</v>
      </c>
      <c r="F112" s="196">
        <v>392</v>
      </c>
    </row>
    <row r="113" spans="2:6" ht="15" customHeight="1" x14ac:dyDescent="0.3">
      <c r="B113" s="196">
        <v>211</v>
      </c>
      <c r="C113" s="196">
        <v>72005723</v>
      </c>
      <c r="D113" s="196">
        <v>14</v>
      </c>
      <c r="E113" s="196">
        <v>2153</v>
      </c>
      <c r="F113" s="196">
        <v>137</v>
      </c>
    </row>
    <row r="114" spans="2:6" ht="15" customHeight="1" x14ac:dyDescent="0.3">
      <c r="B114" s="196">
        <v>211</v>
      </c>
      <c r="C114" s="196">
        <v>72005723</v>
      </c>
      <c r="D114" s="196">
        <v>14</v>
      </c>
      <c r="E114" s="196">
        <v>2160</v>
      </c>
      <c r="F114" s="196">
        <v>146</v>
      </c>
    </row>
    <row r="115" spans="2:6" ht="15" customHeight="1" x14ac:dyDescent="0.3">
      <c r="B115" s="196">
        <v>211</v>
      </c>
      <c r="C115" s="196">
        <v>72005724</v>
      </c>
      <c r="D115" s="196">
        <v>14</v>
      </c>
      <c r="E115" s="196">
        <v>2155</v>
      </c>
      <c r="F115" s="196">
        <v>378</v>
      </c>
    </row>
    <row r="116" spans="2:6" ht="15" customHeight="1" x14ac:dyDescent="0.3">
      <c r="B116" s="196">
        <v>211</v>
      </c>
      <c r="C116" s="196">
        <v>72005725</v>
      </c>
      <c r="D116" s="196">
        <v>14</v>
      </c>
      <c r="E116" s="196">
        <v>2152</v>
      </c>
      <c r="F116" s="196">
        <v>349</v>
      </c>
    </row>
    <row r="117" spans="2:6" ht="15" customHeight="1" x14ac:dyDescent="0.3">
      <c r="B117" s="196">
        <v>211</v>
      </c>
      <c r="C117" s="196">
        <v>72005726</v>
      </c>
      <c r="D117" s="196">
        <v>15</v>
      </c>
      <c r="E117" s="196">
        <v>2156</v>
      </c>
      <c r="F117" s="196">
        <v>520</v>
      </c>
    </row>
    <row r="118" spans="2:6" ht="15" customHeight="1" x14ac:dyDescent="0.3">
      <c r="B118" s="196">
        <v>211</v>
      </c>
      <c r="C118" s="196">
        <v>72005727</v>
      </c>
      <c r="D118" s="196">
        <v>14</v>
      </c>
      <c r="E118" s="196">
        <v>2151</v>
      </c>
      <c r="F118" s="196">
        <v>268</v>
      </c>
    </row>
    <row r="119" spans="2:6" ht="15" customHeight="1" x14ac:dyDescent="0.3">
      <c r="B119" s="196">
        <v>211</v>
      </c>
      <c r="C119" s="196">
        <v>72005727</v>
      </c>
      <c r="D119" s="196">
        <v>14</v>
      </c>
      <c r="E119" s="196">
        <v>2161</v>
      </c>
      <c r="F119" s="196">
        <v>73</v>
      </c>
    </row>
    <row r="120" spans="2:6" ht="15" customHeight="1" x14ac:dyDescent="0.3">
      <c r="B120" s="196">
        <v>211</v>
      </c>
      <c r="C120" s="196">
        <v>72005727</v>
      </c>
      <c r="D120" s="196">
        <v>14</v>
      </c>
      <c r="E120" s="196">
        <v>2195</v>
      </c>
      <c r="F120" s="196">
        <v>14</v>
      </c>
    </row>
    <row r="121" spans="2:6" ht="15" customHeight="1" x14ac:dyDescent="0.3">
      <c r="B121" s="196">
        <v>211</v>
      </c>
      <c r="C121" s="196">
        <v>72005763</v>
      </c>
      <c r="D121" s="196">
        <v>14</v>
      </c>
      <c r="E121" s="196">
        <v>2158</v>
      </c>
      <c r="F121" s="196">
        <v>42</v>
      </c>
    </row>
    <row r="122" spans="2:6" ht="15" customHeight="1" x14ac:dyDescent="0.3">
      <c r="B122" s="196">
        <v>213</v>
      </c>
      <c r="C122" s="196">
        <v>72005722</v>
      </c>
      <c r="D122" s="196">
        <v>14</v>
      </c>
      <c r="E122" s="196">
        <v>2140</v>
      </c>
      <c r="F122" s="196">
        <v>8</v>
      </c>
    </row>
    <row r="123" spans="2:6" ht="15" customHeight="1" x14ac:dyDescent="0.3">
      <c r="B123" s="196">
        <v>213</v>
      </c>
      <c r="C123" s="196">
        <v>72005722</v>
      </c>
      <c r="D123" s="196">
        <v>14</v>
      </c>
      <c r="E123" s="196">
        <v>2154</v>
      </c>
      <c r="F123" s="196">
        <v>30</v>
      </c>
    </row>
    <row r="124" spans="2:6" ht="15" customHeight="1" x14ac:dyDescent="0.3">
      <c r="B124" s="196">
        <v>213</v>
      </c>
      <c r="C124" s="196">
        <v>72005723</v>
      </c>
      <c r="D124" s="196">
        <v>14</v>
      </c>
      <c r="E124" s="196">
        <v>2153</v>
      </c>
      <c r="F124" s="196">
        <v>4</v>
      </c>
    </row>
    <row r="125" spans="2:6" ht="15" customHeight="1" x14ac:dyDescent="0.3">
      <c r="B125" s="196">
        <v>213</v>
      </c>
      <c r="C125" s="196">
        <v>72005723</v>
      </c>
      <c r="D125" s="196">
        <v>14</v>
      </c>
      <c r="E125" s="196">
        <v>2160</v>
      </c>
      <c r="F125" s="196">
        <v>5</v>
      </c>
    </row>
    <row r="126" spans="2:6" ht="15" customHeight="1" x14ac:dyDescent="0.3">
      <c r="B126" s="196">
        <v>213</v>
      </c>
      <c r="C126" s="196">
        <v>72005724</v>
      </c>
      <c r="D126" s="196">
        <v>14</v>
      </c>
      <c r="E126" s="196">
        <v>2155</v>
      </c>
      <c r="F126" s="196">
        <v>12</v>
      </c>
    </row>
    <row r="127" spans="2:6" ht="15" customHeight="1" x14ac:dyDescent="0.3">
      <c r="B127" s="196">
        <v>213</v>
      </c>
      <c r="C127" s="196">
        <v>72005725</v>
      </c>
      <c r="D127" s="196">
        <v>14</v>
      </c>
      <c r="E127" s="196">
        <v>2152</v>
      </c>
      <c r="F127" s="196">
        <v>5</v>
      </c>
    </row>
    <row r="128" spans="2:6" ht="15" customHeight="1" x14ac:dyDescent="0.3">
      <c r="B128" s="196">
        <v>213</v>
      </c>
      <c r="C128" s="196">
        <v>72005726</v>
      </c>
      <c r="D128" s="196">
        <v>15</v>
      </c>
      <c r="E128" s="196">
        <v>2156</v>
      </c>
      <c r="F128" s="196">
        <v>19</v>
      </c>
    </row>
    <row r="129" spans="2:6" ht="15" customHeight="1" x14ac:dyDescent="0.3">
      <c r="B129" s="196">
        <v>213</v>
      </c>
      <c r="C129" s="196">
        <v>72005727</v>
      </c>
      <c r="D129" s="196">
        <v>14</v>
      </c>
      <c r="E129" s="196">
        <v>2151</v>
      </c>
      <c r="F129" s="196">
        <v>6</v>
      </c>
    </row>
    <row r="130" spans="2:6" ht="15" customHeight="1" x14ac:dyDescent="0.3">
      <c r="B130" s="196">
        <v>213</v>
      </c>
      <c r="C130" s="196">
        <v>72005727</v>
      </c>
      <c r="D130" s="196">
        <v>14</v>
      </c>
      <c r="E130" s="196">
        <v>2161</v>
      </c>
      <c r="F130" s="196">
        <v>3</v>
      </c>
    </row>
    <row r="131" spans="2:6" ht="15" customHeight="1" x14ac:dyDescent="0.3">
      <c r="B131" s="196">
        <v>213</v>
      </c>
      <c r="C131" s="196">
        <v>72005727</v>
      </c>
      <c r="D131" s="196">
        <v>14</v>
      </c>
      <c r="E131" s="196">
        <v>2195</v>
      </c>
      <c r="F131" s="196">
        <v>2</v>
      </c>
    </row>
    <row r="132" spans="2:6" ht="15" customHeight="1" x14ac:dyDescent="0.3">
      <c r="B132" s="196">
        <v>400</v>
      </c>
      <c r="C132" s="196">
        <v>72005722</v>
      </c>
      <c r="D132" s="196">
        <v>14</v>
      </c>
      <c r="E132" s="196">
        <v>2154</v>
      </c>
      <c r="F132" s="196">
        <v>1</v>
      </c>
    </row>
    <row r="133" spans="2:6" ht="15" customHeight="1" x14ac:dyDescent="0.3">
      <c r="B133" s="196">
        <v>400</v>
      </c>
      <c r="C133" s="196">
        <v>72005724</v>
      </c>
      <c r="D133" s="196">
        <v>14</v>
      </c>
      <c r="E133" s="196">
        <v>2155</v>
      </c>
      <c r="F133" s="196">
        <v>5</v>
      </c>
    </row>
    <row r="134" spans="2:6" ht="15" customHeight="1" x14ac:dyDescent="0.3">
      <c r="B134" s="196">
        <v>400</v>
      </c>
      <c r="C134" s="196">
        <v>72005725</v>
      </c>
      <c r="D134" s="196">
        <v>14</v>
      </c>
      <c r="E134" s="196">
        <v>2152</v>
      </c>
      <c r="F134" s="196">
        <v>3</v>
      </c>
    </row>
    <row r="135" spans="2:6" ht="15" customHeight="1" x14ac:dyDescent="0.3">
      <c r="B135" s="196">
        <v>400</v>
      </c>
      <c r="C135" s="196">
        <v>72005726</v>
      </c>
      <c r="D135" s="196">
        <v>15</v>
      </c>
      <c r="E135" s="196">
        <v>2156</v>
      </c>
      <c r="F135" s="196">
        <v>1</v>
      </c>
    </row>
    <row r="136" spans="2:6" ht="15" customHeight="1" x14ac:dyDescent="0.3">
      <c r="B136" s="196">
        <v>400</v>
      </c>
      <c r="C136" s="196">
        <v>72005727</v>
      </c>
      <c r="D136" s="196">
        <v>14</v>
      </c>
      <c r="E136" s="196">
        <v>2151</v>
      </c>
      <c r="F136" s="196">
        <v>1</v>
      </c>
    </row>
    <row r="137" spans="2:6" ht="15" customHeight="1" x14ac:dyDescent="0.3">
      <c r="B137" s="196">
        <v>400</v>
      </c>
      <c r="C137" s="196">
        <v>72005727</v>
      </c>
      <c r="D137" s="196">
        <v>14</v>
      </c>
      <c r="E137" s="196">
        <v>2161</v>
      </c>
      <c r="F137" s="196">
        <v>4</v>
      </c>
    </row>
    <row r="138" spans="2:6" ht="15" customHeight="1" x14ac:dyDescent="0.3">
      <c r="B138" s="196">
        <v>500</v>
      </c>
      <c r="C138" s="196">
        <v>72005723</v>
      </c>
      <c r="D138" s="196">
        <v>14</v>
      </c>
      <c r="E138" s="196">
        <v>2160</v>
      </c>
      <c r="F138" s="196">
        <v>1</v>
      </c>
    </row>
    <row r="139" spans="2:6" ht="15" customHeight="1" x14ac:dyDescent="0.3">
      <c r="B139" s="196">
        <v>500</v>
      </c>
      <c r="C139" s="196">
        <v>72005726</v>
      </c>
      <c r="D139" s="196">
        <v>15</v>
      </c>
      <c r="E139" s="196">
        <v>2156</v>
      </c>
      <c r="F139" s="196">
        <v>3</v>
      </c>
    </row>
    <row r="140" spans="2:6" ht="15" customHeight="1" x14ac:dyDescent="0.3">
      <c r="B140" s="196">
        <v>500</v>
      </c>
      <c r="C140" s="196">
        <v>72005727</v>
      </c>
      <c r="D140" s="196">
        <v>14</v>
      </c>
      <c r="E140" s="196">
        <v>2151</v>
      </c>
      <c r="F140" s="196">
        <v>1</v>
      </c>
    </row>
    <row r="141" spans="2:6" ht="15" customHeight="1" x14ac:dyDescent="0.3">
      <c r="B141" t="s">
        <v>433</v>
      </c>
      <c r="F141" s="197">
        <f>SUM(F66:F140)</f>
        <v>11710</v>
      </c>
    </row>
  </sheetData>
  <mergeCells count="43">
    <mergeCell ref="F61:H61"/>
    <mergeCell ref="G26:H26"/>
    <mergeCell ref="F30:G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7:H57"/>
    <mergeCell ref="F58:H58"/>
    <mergeCell ref="F59:H59"/>
    <mergeCell ref="F60:H60"/>
    <mergeCell ref="F52:H52"/>
    <mergeCell ref="F53:H53"/>
    <mergeCell ref="F54:H54"/>
    <mergeCell ref="F55:H55"/>
    <mergeCell ref="F56:H56"/>
    <mergeCell ref="I3:L3"/>
    <mergeCell ref="D4:D5"/>
    <mergeCell ref="E4:E5"/>
    <mergeCell ref="J4:K4"/>
    <mergeCell ref="L4:L5"/>
    <mergeCell ref="A3:A5"/>
    <mergeCell ref="B3:B4"/>
    <mergeCell ref="C3:C5"/>
    <mergeCell ref="D3:G3"/>
    <mergeCell ref="H3:H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B2:Q158"/>
  <sheetViews>
    <sheetView workbookViewId="0">
      <selection activeCell="F62" sqref="F62:J62"/>
    </sheetView>
  </sheetViews>
  <sheetFormatPr defaultColWidth="9.109375" defaultRowHeight="15" customHeight="1" x14ac:dyDescent="0.2"/>
  <cols>
    <col min="1" max="1" width="1.109375" style="129" customWidth="1"/>
    <col min="2" max="2" width="41.33203125" style="129" customWidth="1"/>
    <col min="3" max="17" width="11.109375" style="129" customWidth="1"/>
    <col min="18" max="16384" width="9.109375" style="129"/>
  </cols>
  <sheetData>
    <row r="2" spans="2:17" ht="15" customHeight="1" x14ac:dyDescent="0.25">
      <c r="B2" s="128" t="s">
        <v>288</v>
      </c>
    </row>
    <row r="3" spans="2:17" ht="15" customHeight="1" x14ac:dyDescent="0.2">
      <c r="B3" s="300">
        <v>2017</v>
      </c>
      <c r="C3" s="303" t="s">
        <v>289</v>
      </c>
      <c r="D3" s="303" t="s">
        <v>290</v>
      </c>
      <c r="E3" s="303" t="s">
        <v>291</v>
      </c>
      <c r="F3" s="303"/>
      <c r="G3" s="303"/>
      <c r="H3" s="303"/>
      <c r="I3" s="303" t="s">
        <v>292</v>
      </c>
      <c r="J3" s="304" t="s">
        <v>293</v>
      </c>
      <c r="K3" s="304"/>
      <c r="L3" s="304"/>
      <c r="M3" s="305" t="s">
        <v>294</v>
      </c>
      <c r="N3" s="130"/>
      <c r="O3" s="130"/>
      <c r="P3" s="130"/>
      <c r="Q3" s="130"/>
    </row>
    <row r="4" spans="2:17" ht="15" customHeight="1" x14ac:dyDescent="0.2">
      <c r="B4" s="301"/>
      <c r="C4" s="303"/>
      <c r="D4" s="303"/>
      <c r="E4" s="303" t="s">
        <v>295</v>
      </c>
      <c r="F4" s="303" t="s">
        <v>296</v>
      </c>
      <c r="G4" s="131" t="s">
        <v>297</v>
      </c>
      <c r="H4" s="131" t="s">
        <v>298</v>
      </c>
      <c r="I4" s="303"/>
      <c r="J4" s="131" t="s">
        <v>299</v>
      </c>
      <c r="K4" s="305" t="s">
        <v>300</v>
      </c>
      <c r="L4" s="305"/>
      <c r="M4" s="305"/>
      <c r="N4" s="130" t="s">
        <v>301</v>
      </c>
      <c r="O4" s="130"/>
      <c r="P4" s="130"/>
      <c r="Q4" s="130"/>
    </row>
    <row r="5" spans="2:17" ht="15" customHeight="1" x14ac:dyDescent="0.2">
      <c r="B5" s="302"/>
      <c r="C5" s="303"/>
      <c r="D5" s="303"/>
      <c r="E5" s="303"/>
      <c r="F5" s="303"/>
      <c r="G5" s="131" t="s">
        <v>302</v>
      </c>
      <c r="H5" s="131" t="s">
        <v>302</v>
      </c>
      <c r="I5" s="303"/>
      <c r="J5" s="132" t="s">
        <v>303</v>
      </c>
      <c r="K5" s="132" t="s">
        <v>304</v>
      </c>
      <c r="L5" s="132" t="s">
        <v>305</v>
      </c>
      <c r="M5" s="305"/>
      <c r="N5" s="130" t="s">
        <v>306</v>
      </c>
      <c r="O5" s="130"/>
      <c r="P5" s="130"/>
      <c r="Q5" s="130"/>
    </row>
    <row r="6" spans="2:17" ht="15" customHeight="1" x14ac:dyDescent="0.2">
      <c r="B6" s="133" t="s">
        <v>307</v>
      </c>
      <c r="C6" s="134">
        <v>86</v>
      </c>
      <c r="D6" s="135">
        <v>4.0902341519131902</v>
      </c>
      <c r="E6" s="135">
        <v>249.83720930232599</v>
      </c>
      <c r="F6" s="135">
        <v>80.252493183431099</v>
      </c>
      <c r="G6" s="135">
        <v>82.432124115902397</v>
      </c>
      <c r="H6" s="135">
        <v>70.419925895430197</v>
      </c>
      <c r="I6" s="135">
        <v>5253</v>
      </c>
      <c r="J6" s="134">
        <v>5088</v>
      </c>
      <c r="K6" s="134">
        <v>4936</v>
      </c>
      <c r="L6" s="134">
        <v>168</v>
      </c>
      <c r="M6" s="135">
        <v>31.945236737022199</v>
      </c>
      <c r="N6" s="136">
        <v>4160</v>
      </c>
      <c r="O6" s="130"/>
      <c r="P6" s="130"/>
      <c r="Q6" s="130"/>
    </row>
    <row r="7" spans="2:17" ht="15" customHeight="1" x14ac:dyDescent="0.2">
      <c r="B7" s="133" t="s">
        <v>308</v>
      </c>
      <c r="C7" s="134">
        <v>113</v>
      </c>
      <c r="D7" s="135">
        <v>9.5788954635108503</v>
      </c>
      <c r="E7" s="135">
        <v>257.867256637168</v>
      </c>
      <c r="F7" s="135">
        <v>77.847238919612096</v>
      </c>
      <c r="G7" s="135">
        <v>79.654184120185207</v>
      </c>
      <c r="H7" s="135">
        <v>67.746478873239397</v>
      </c>
      <c r="I7" s="135">
        <v>3042</v>
      </c>
      <c r="J7" s="134">
        <v>2799</v>
      </c>
      <c r="K7" s="134">
        <v>2565</v>
      </c>
      <c r="L7" s="134">
        <v>260</v>
      </c>
      <c r="M7" s="135">
        <v>85.301837270341196</v>
      </c>
      <c r="N7" s="136">
        <v>2407</v>
      </c>
      <c r="O7" s="130"/>
      <c r="P7" s="130"/>
      <c r="Q7" s="130"/>
    </row>
    <row r="8" spans="2:17" ht="15" customHeight="1" x14ac:dyDescent="0.2">
      <c r="B8" s="133" t="s">
        <v>309</v>
      </c>
      <c r="C8" s="134">
        <v>115</v>
      </c>
      <c r="D8" s="135">
        <v>48.301886792452798</v>
      </c>
      <c r="E8" s="135">
        <v>300.52173913043498</v>
      </c>
      <c r="F8" s="135">
        <v>82.531343283582103</v>
      </c>
      <c r="G8" s="135">
        <v>82.531343283582103</v>
      </c>
      <c r="H8" s="137"/>
      <c r="I8" s="135">
        <v>715.5</v>
      </c>
      <c r="J8" s="134">
        <v>332</v>
      </c>
      <c r="K8" s="134">
        <v>642</v>
      </c>
      <c r="L8" s="134">
        <v>9</v>
      </c>
      <c r="M8" s="135">
        <v>12.6582278481013</v>
      </c>
      <c r="N8" s="136">
        <v>668</v>
      </c>
      <c r="O8" s="130"/>
      <c r="P8" s="130"/>
      <c r="Q8" s="130"/>
    </row>
    <row r="9" spans="2:17" ht="15" customHeight="1" x14ac:dyDescent="0.2">
      <c r="B9" s="133" t="s">
        <v>310</v>
      </c>
      <c r="C9" s="134">
        <v>72</v>
      </c>
      <c r="D9" s="135">
        <v>7.6349094330745704</v>
      </c>
      <c r="E9" s="135">
        <v>225.388888888889</v>
      </c>
      <c r="F9" s="135">
        <v>82.333840690005104</v>
      </c>
      <c r="G9" s="135">
        <v>83.6957180061777</v>
      </c>
      <c r="H9" s="135">
        <v>75.304782744607706</v>
      </c>
      <c r="I9" s="135">
        <v>2125.5</v>
      </c>
      <c r="J9" s="134">
        <v>1966</v>
      </c>
      <c r="K9" s="134">
        <v>1721</v>
      </c>
      <c r="L9" s="134">
        <v>79</v>
      </c>
      <c r="M9" s="135">
        <v>37.158984007525902</v>
      </c>
      <c r="N9" s="136">
        <v>1874</v>
      </c>
      <c r="O9" s="130"/>
      <c r="P9" s="130"/>
      <c r="Q9" s="130"/>
    </row>
    <row r="10" spans="2:17" ht="15" customHeight="1" x14ac:dyDescent="0.2">
      <c r="B10" s="133" t="s">
        <v>311</v>
      </c>
      <c r="C10" s="134">
        <v>40</v>
      </c>
      <c r="D10" s="135">
        <v>8.4914240127642593</v>
      </c>
      <c r="E10" s="135">
        <v>266.10000000000002</v>
      </c>
      <c r="F10" s="135">
        <v>78.2186948853616</v>
      </c>
      <c r="G10" s="135">
        <v>78.2186948853616</v>
      </c>
      <c r="H10" s="137"/>
      <c r="I10" s="135">
        <v>1253.5</v>
      </c>
      <c r="J10" s="134">
        <v>1244</v>
      </c>
      <c r="K10" s="134">
        <v>1238</v>
      </c>
      <c r="L10" s="134">
        <v>0</v>
      </c>
      <c r="M10" s="135">
        <v>0</v>
      </c>
      <c r="N10" s="136">
        <v>1035</v>
      </c>
      <c r="O10" s="130"/>
      <c r="P10" s="130"/>
      <c r="Q10" s="130"/>
    </row>
    <row r="11" spans="2:17" ht="15" customHeight="1" x14ac:dyDescent="0.2">
      <c r="B11" s="133" t="s">
        <v>312</v>
      </c>
      <c r="C11" s="134">
        <v>93</v>
      </c>
      <c r="D11" s="135">
        <v>6.0039298669891199</v>
      </c>
      <c r="E11" s="135">
        <v>213.55913978494601</v>
      </c>
      <c r="F11" s="135">
        <v>75.528597505324001</v>
      </c>
      <c r="G11" s="135">
        <v>72.5166312169073</v>
      </c>
      <c r="H11" s="135">
        <v>91.378899738032899</v>
      </c>
      <c r="I11" s="135">
        <v>3308</v>
      </c>
      <c r="J11" s="134">
        <v>3131</v>
      </c>
      <c r="K11" s="134">
        <v>2943</v>
      </c>
      <c r="L11" s="134">
        <v>41</v>
      </c>
      <c r="M11" s="135">
        <v>12.3867069486405</v>
      </c>
      <c r="N11" s="136">
        <v>2933</v>
      </c>
      <c r="O11" s="130"/>
      <c r="P11" s="130"/>
      <c r="Q11" s="130"/>
    </row>
    <row r="12" spans="2:17" ht="15" customHeight="1" x14ac:dyDescent="0.2">
      <c r="B12" s="133" t="s">
        <v>313</v>
      </c>
      <c r="C12" s="134">
        <v>56</v>
      </c>
      <c r="D12" s="135">
        <v>6.0839572192513396</v>
      </c>
      <c r="E12" s="135">
        <v>203.16071428571399</v>
      </c>
      <c r="F12" s="135">
        <v>62.216996609428001</v>
      </c>
      <c r="G12" s="135">
        <v>65.013172751223195</v>
      </c>
      <c r="H12" s="135">
        <v>54.789042191561698</v>
      </c>
      <c r="I12" s="135">
        <v>1870</v>
      </c>
      <c r="J12" s="134">
        <v>1812</v>
      </c>
      <c r="K12" s="134">
        <v>1752</v>
      </c>
      <c r="L12" s="134">
        <v>13</v>
      </c>
      <c r="M12" s="135">
        <v>6.9630423138725197</v>
      </c>
      <c r="N12" s="136">
        <v>1547</v>
      </c>
      <c r="O12" s="130"/>
      <c r="P12" s="130"/>
      <c r="Q12" s="130"/>
    </row>
    <row r="13" spans="2:17" ht="15" customHeight="1" x14ac:dyDescent="0.2">
      <c r="B13" s="133" t="s">
        <v>314</v>
      </c>
      <c r="C13" s="134">
        <v>75</v>
      </c>
      <c r="D13" s="135">
        <v>7.0153513513513497</v>
      </c>
      <c r="E13" s="135">
        <v>216.30666666666701</v>
      </c>
      <c r="F13" s="135">
        <v>76.8461939273365</v>
      </c>
      <c r="G13" s="135">
        <v>74.288378215323903</v>
      </c>
      <c r="H13" s="135">
        <v>93.050729673384296</v>
      </c>
      <c r="I13" s="135">
        <v>2312.5</v>
      </c>
      <c r="J13" s="134">
        <v>2249</v>
      </c>
      <c r="K13" s="134">
        <v>1925</v>
      </c>
      <c r="L13" s="134">
        <v>2</v>
      </c>
      <c r="M13" s="135">
        <v>0.86467790747946405</v>
      </c>
      <c r="N13" s="136">
        <v>2054</v>
      </c>
      <c r="O13" s="130"/>
      <c r="P13" s="130"/>
      <c r="Q13" s="130"/>
    </row>
    <row r="14" spans="2:17" ht="15" customHeight="1" x14ac:dyDescent="0.2">
      <c r="B14" s="133" t="s">
        <v>315</v>
      </c>
      <c r="C14" s="134">
        <v>32</v>
      </c>
      <c r="D14" s="135">
        <v>9.4790894653255702</v>
      </c>
      <c r="E14" s="135">
        <v>279.78125</v>
      </c>
      <c r="F14" s="135">
        <v>87.817557626287396</v>
      </c>
      <c r="G14" s="135">
        <v>85.161376724253401</v>
      </c>
      <c r="H14" s="135">
        <v>95.087976539589405</v>
      </c>
      <c r="I14" s="135">
        <v>944.5</v>
      </c>
      <c r="J14" s="134">
        <v>789</v>
      </c>
      <c r="K14" s="134">
        <v>773</v>
      </c>
      <c r="L14" s="134">
        <v>2</v>
      </c>
      <c r="M14" s="135">
        <v>2.12765957446809</v>
      </c>
      <c r="N14" s="136">
        <v>842</v>
      </c>
      <c r="O14" s="130"/>
      <c r="P14" s="130"/>
      <c r="Q14" s="130"/>
    </row>
    <row r="15" spans="2:17" ht="15" customHeight="1" x14ac:dyDescent="0.2">
      <c r="B15" s="133" t="s">
        <v>316</v>
      </c>
      <c r="C15" s="134">
        <v>65</v>
      </c>
      <c r="D15" s="135">
        <v>4.0027569909413199</v>
      </c>
      <c r="E15" s="135">
        <v>156.35384615384601</v>
      </c>
      <c r="F15" s="135">
        <v>54.911389669332202</v>
      </c>
      <c r="G15" s="135">
        <v>53.325903331769098</v>
      </c>
      <c r="H15" s="135">
        <v>73.424657534246606</v>
      </c>
      <c r="I15" s="135">
        <v>2539</v>
      </c>
      <c r="J15" s="134">
        <v>2529</v>
      </c>
      <c r="K15" s="134">
        <v>2535</v>
      </c>
      <c r="L15" s="134">
        <v>0</v>
      </c>
      <c r="M15" s="135">
        <v>0</v>
      </c>
      <c r="N15" s="136">
        <v>2273</v>
      </c>
      <c r="O15" s="130"/>
      <c r="P15" s="130"/>
      <c r="Q15" s="130"/>
    </row>
    <row r="16" spans="2:17" ht="15" customHeight="1" x14ac:dyDescent="0.2">
      <c r="B16" s="133" t="s">
        <v>317</v>
      </c>
      <c r="C16" s="134">
        <v>21</v>
      </c>
      <c r="D16" s="137" t="s">
        <v>318</v>
      </c>
      <c r="E16" s="135">
        <v>0</v>
      </c>
      <c r="F16" s="137" t="s">
        <v>318</v>
      </c>
      <c r="G16" s="137" t="s">
        <v>318</v>
      </c>
      <c r="H16" s="137" t="s">
        <v>318</v>
      </c>
      <c r="I16" s="135">
        <v>0</v>
      </c>
      <c r="J16" s="134">
        <v>0</v>
      </c>
      <c r="K16" s="134">
        <v>0</v>
      </c>
      <c r="L16" s="134">
        <v>0</v>
      </c>
      <c r="M16" s="137" t="s">
        <v>318</v>
      </c>
      <c r="N16" s="136"/>
      <c r="O16" s="130"/>
      <c r="P16" s="130"/>
      <c r="Q16" s="130"/>
    </row>
    <row r="17" spans="2:17" ht="15" customHeight="1" x14ac:dyDescent="0.2">
      <c r="B17" s="133" t="s">
        <v>319</v>
      </c>
      <c r="C17" s="134">
        <v>41</v>
      </c>
      <c r="D17" s="135">
        <v>6.0685748360167002</v>
      </c>
      <c r="E17" s="135">
        <v>248.21951219512201</v>
      </c>
      <c r="F17" s="135">
        <v>77.028458976687901</v>
      </c>
      <c r="G17" s="135">
        <v>73.997569866342602</v>
      </c>
      <c r="H17" s="135">
        <v>89.932351770791897</v>
      </c>
      <c r="I17" s="135">
        <v>1677</v>
      </c>
      <c r="J17" s="134">
        <v>1643</v>
      </c>
      <c r="K17" s="134">
        <v>1654</v>
      </c>
      <c r="L17" s="134">
        <v>8</v>
      </c>
      <c r="M17" s="135">
        <v>4.7619047619047601</v>
      </c>
      <c r="N17" s="136">
        <v>1423</v>
      </c>
      <c r="O17" s="130"/>
      <c r="P17" s="130"/>
      <c r="Q17" s="130"/>
    </row>
    <row r="18" spans="2:17" ht="15" customHeight="1" x14ac:dyDescent="0.2">
      <c r="B18" s="133" t="s">
        <v>320</v>
      </c>
      <c r="C18" s="134">
        <v>17</v>
      </c>
      <c r="D18" s="135">
        <v>6.5248738284066299</v>
      </c>
      <c r="E18" s="135">
        <v>266.17647058823502</v>
      </c>
      <c r="F18" s="135">
        <v>72.925060435133005</v>
      </c>
      <c r="G18" s="137"/>
      <c r="H18" s="135">
        <v>76.290832455216005</v>
      </c>
      <c r="I18" s="135">
        <v>693.5</v>
      </c>
      <c r="J18" s="134">
        <v>393</v>
      </c>
      <c r="K18" s="134">
        <v>192</v>
      </c>
      <c r="L18" s="134">
        <v>195</v>
      </c>
      <c r="M18" s="135">
        <v>280.17241379310298</v>
      </c>
      <c r="N18" s="136">
        <v>643</v>
      </c>
      <c r="O18" s="130"/>
      <c r="P18" s="130"/>
      <c r="Q18" s="130"/>
    </row>
    <row r="19" spans="2:17" ht="15" customHeight="1" x14ac:dyDescent="0.2">
      <c r="B19" s="133" t="s">
        <v>321</v>
      </c>
      <c r="C19" s="134">
        <v>18</v>
      </c>
      <c r="D19" s="135">
        <v>3.3053892215568901</v>
      </c>
      <c r="E19" s="135">
        <v>153.333333333333</v>
      </c>
      <c r="F19" s="135">
        <v>46.6058763931104</v>
      </c>
      <c r="G19" s="135">
        <v>46.6058763931104</v>
      </c>
      <c r="H19" s="137"/>
      <c r="I19" s="135">
        <v>835</v>
      </c>
      <c r="J19" s="134">
        <v>822</v>
      </c>
      <c r="K19" s="134">
        <v>819</v>
      </c>
      <c r="L19" s="134">
        <v>10</v>
      </c>
      <c r="M19" s="135">
        <v>11.976047904191599</v>
      </c>
      <c r="N19" s="136">
        <v>222</v>
      </c>
      <c r="O19" s="130"/>
      <c r="P19" s="130"/>
      <c r="Q19" s="130"/>
    </row>
    <row r="20" spans="2:17" ht="15" customHeight="1" x14ac:dyDescent="0.2">
      <c r="B20" s="133" t="s">
        <v>322</v>
      </c>
      <c r="C20" s="134">
        <v>41</v>
      </c>
      <c r="D20" s="135">
        <v>4.8460185882943998</v>
      </c>
      <c r="E20" s="135">
        <v>235.26829268292701</v>
      </c>
      <c r="F20" s="135">
        <v>78.155890455355703</v>
      </c>
      <c r="G20" s="135">
        <v>75.390189520624304</v>
      </c>
      <c r="H20" s="135">
        <v>97.021546261089995</v>
      </c>
      <c r="I20" s="135">
        <v>1990.5</v>
      </c>
      <c r="J20" s="134">
        <v>1956</v>
      </c>
      <c r="K20" s="134">
        <v>1933</v>
      </c>
      <c r="L20" s="134">
        <v>2</v>
      </c>
      <c r="M20" s="135">
        <v>1.0050251256281399</v>
      </c>
      <c r="N20" s="136">
        <v>1446</v>
      </c>
      <c r="O20" s="130"/>
      <c r="P20" s="130"/>
      <c r="Q20" s="130"/>
    </row>
    <row r="21" spans="2:17" ht="15" customHeight="1" x14ac:dyDescent="0.2">
      <c r="B21" s="133" t="s">
        <v>323</v>
      </c>
      <c r="C21" s="134">
        <v>32</v>
      </c>
      <c r="D21" s="135">
        <v>11.5396825396825</v>
      </c>
      <c r="E21" s="135">
        <v>249.90625</v>
      </c>
      <c r="F21" s="135">
        <v>77.6106366459627</v>
      </c>
      <c r="G21" s="135">
        <v>77.6106366459627</v>
      </c>
      <c r="H21" s="137"/>
      <c r="I21" s="135">
        <v>693</v>
      </c>
      <c r="J21" s="134">
        <v>250</v>
      </c>
      <c r="K21" s="134">
        <v>631</v>
      </c>
      <c r="L21" s="134">
        <v>0</v>
      </c>
      <c r="M21" s="135">
        <v>0</v>
      </c>
      <c r="N21" s="136">
        <v>661</v>
      </c>
      <c r="O21" s="130"/>
      <c r="P21" s="130"/>
      <c r="Q21" s="130"/>
    </row>
    <row r="22" spans="2:17" ht="15" customHeight="1" x14ac:dyDescent="0.2">
      <c r="B22" s="138" t="s">
        <v>324</v>
      </c>
      <c r="C22" s="139">
        <v>917</v>
      </c>
      <c r="D22" s="140">
        <v>7.9087898466263296</v>
      </c>
      <c r="E22" s="140">
        <v>233.08505997819</v>
      </c>
      <c r="F22" s="140">
        <v>75.853686235263197</v>
      </c>
      <c r="G22" s="141">
        <v>75.710103155968</v>
      </c>
      <c r="H22" s="141">
        <v>77.267694842812602</v>
      </c>
      <c r="I22" s="140">
        <v>27025.5</v>
      </c>
      <c r="J22" s="139">
        <v>27003</v>
      </c>
      <c r="K22" s="139">
        <v>26259</v>
      </c>
      <c r="L22" s="139">
        <v>789</v>
      </c>
      <c r="M22" s="141">
        <v>29.170363797693</v>
      </c>
      <c r="N22" s="142">
        <v>21280</v>
      </c>
      <c r="O22" s="130"/>
      <c r="P22" s="130"/>
      <c r="Q22" s="130"/>
    </row>
    <row r="23" spans="2:17" ht="15" customHeight="1" x14ac:dyDescent="0.2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2:17" ht="15" customHeight="1" x14ac:dyDescent="0.2"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2:17" ht="15" customHeight="1" x14ac:dyDescent="0.2">
      <c r="B25" s="143" t="s">
        <v>325</v>
      </c>
      <c r="C25" s="144"/>
      <c r="D25" s="145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</row>
    <row r="26" spans="2:17" ht="15" customHeight="1" x14ac:dyDescent="0.2">
      <c r="B26" s="143" t="s">
        <v>326</v>
      </c>
      <c r="C26" s="147" t="s">
        <v>327</v>
      </c>
      <c r="D26" s="299" t="s">
        <v>328</v>
      </c>
      <c r="E26" s="299"/>
      <c r="F26" s="299"/>
      <c r="G26" s="299"/>
      <c r="H26" s="299"/>
      <c r="I26" s="299"/>
      <c r="J26" s="299"/>
      <c r="K26" s="146"/>
      <c r="L26" s="146"/>
      <c r="M26" s="146"/>
      <c r="N26" s="146"/>
      <c r="O26" s="146"/>
      <c r="P26" s="146"/>
      <c r="Q26" s="146"/>
    </row>
    <row r="27" spans="2:17" ht="15" customHeight="1" x14ac:dyDescent="0.2">
      <c r="B27" s="143" t="s">
        <v>290</v>
      </c>
      <c r="C27" s="147" t="s">
        <v>327</v>
      </c>
      <c r="D27" s="299" t="s">
        <v>329</v>
      </c>
      <c r="E27" s="299"/>
      <c r="F27" s="299"/>
      <c r="G27" s="299"/>
      <c r="H27" s="299"/>
      <c r="I27" s="299"/>
      <c r="J27" s="299"/>
      <c r="K27" s="146"/>
      <c r="L27" s="146"/>
      <c r="M27" s="146"/>
      <c r="N27" s="146"/>
      <c r="O27" s="146"/>
      <c r="P27" s="146"/>
      <c r="Q27" s="146"/>
    </row>
    <row r="28" spans="2:17" ht="15" customHeight="1" x14ac:dyDescent="0.2">
      <c r="B28" s="143" t="s">
        <v>330</v>
      </c>
      <c r="C28" s="144"/>
      <c r="D28" s="148"/>
      <c r="E28" s="149"/>
      <c r="F28" s="149"/>
      <c r="G28" s="149"/>
      <c r="H28" s="149"/>
      <c r="I28" s="149"/>
      <c r="J28" s="149"/>
      <c r="K28" s="146"/>
      <c r="L28" s="146"/>
      <c r="M28" s="146"/>
      <c r="N28" s="146"/>
      <c r="O28" s="146"/>
      <c r="P28" s="146"/>
      <c r="Q28" s="146"/>
    </row>
    <row r="29" spans="2:17" ht="15" customHeight="1" x14ac:dyDescent="0.2">
      <c r="B29" s="150" t="s">
        <v>331</v>
      </c>
      <c r="C29" s="147" t="s">
        <v>327</v>
      </c>
      <c r="D29" s="299" t="s">
        <v>332</v>
      </c>
      <c r="E29" s="299"/>
      <c r="F29" s="299"/>
      <c r="G29" s="299"/>
      <c r="H29" s="299"/>
      <c r="I29" s="299"/>
      <c r="J29" s="299"/>
      <c r="K29" s="146"/>
      <c r="L29" s="146"/>
      <c r="M29" s="146"/>
      <c r="N29" s="146"/>
      <c r="O29" s="146"/>
      <c r="P29" s="146"/>
      <c r="Q29" s="146"/>
    </row>
    <row r="30" spans="2:17" ht="15" customHeight="1" x14ac:dyDescent="0.2">
      <c r="B30" s="150" t="s">
        <v>333</v>
      </c>
      <c r="C30" s="147" t="s">
        <v>327</v>
      </c>
      <c r="D30" s="299" t="s">
        <v>334</v>
      </c>
      <c r="E30" s="299"/>
      <c r="F30" s="299"/>
      <c r="G30" s="299"/>
      <c r="H30" s="299"/>
      <c r="I30" s="299"/>
      <c r="J30" s="299"/>
      <c r="K30" s="146"/>
      <c r="L30" s="146"/>
      <c r="M30" s="146"/>
      <c r="N30" s="146"/>
      <c r="O30" s="146"/>
      <c r="P30" s="146"/>
      <c r="Q30" s="146"/>
    </row>
    <row r="31" spans="2:17" ht="15" customHeight="1" x14ac:dyDescent="0.2">
      <c r="B31" s="145"/>
      <c r="C31" s="144"/>
      <c r="D31" s="299" t="s">
        <v>335</v>
      </c>
      <c r="E31" s="299"/>
      <c r="F31" s="299"/>
      <c r="G31" s="299"/>
      <c r="H31" s="299"/>
      <c r="I31" s="299"/>
      <c r="J31" s="299"/>
      <c r="K31" s="146"/>
      <c r="L31" s="146"/>
      <c r="M31" s="146"/>
      <c r="N31" s="146"/>
      <c r="O31" s="146"/>
      <c r="P31" s="146"/>
      <c r="Q31" s="146"/>
    </row>
    <row r="32" spans="2:17" ht="15" customHeight="1" x14ac:dyDescent="0.2">
      <c r="B32" s="145"/>
      <c r="C32" s="144"/>
      <c r="D32" s="299" t="s">
        <v>336</v>
      </c>
      <c r="E32" s="299"/>
      <c r="F32" s="299"/>
      <c r="G32" s="299"/>
      <c r="H32" s="299"/>
      <c r="I32" s="299"/>
      <c r="J32" s="299"/>
      <c r="K32" s="146"/>
      <c r="L32" s="146"/>
      <c r="M32" s="146"/>
      <c r="N32" s="146"/>
      <c r="O32" s="146"/>
      <c r="P32" s="146"/>
      <c r="Q32" s="146"/>
    </row>
    <row r="33" spans="2:17" ht="15" customHeight="1" x14ac:dyDescent="0.2">
      <c r="B33" s="143" t="s">
        <v>337</v>
      </c>
      <c r="C33" s="147" t="s">
        <v>327</v>
      </c>
      <c r="D33" s="299" t="s">
        <v>338</v>
      </c>
      <c r="E33" s="299"/>
      <c r="F33" s="299"/>
      <c r="G33" s="299"/>
      <c r="H33" s="299"/>
      <c r="I33" s="299"/>
      <c r="J33" s="299"/>
      <c r="K33" s="146"/>
      <c r="L33" s="146"/>
      <c r="M33" s="146"/>
      <c r="N33" s="146"/>
      <c r="O33" s="146"/>
      <c r="P33" s="146"/>
      <c r="Q33" s="146"/>
    </row>
    <row r="34" spans="2:17" ht="15" customHeight="1" x14ac:dyDescent="0.2">
      <c r="B34" s="143" t="s">
        <v>339</v>
      </c>
      <c r="C34" s="147" t="s">
        <v>327</v>
      </c>
      <c r="D34" s="299" t="s">
        <v>340</v>
      </c>
      <c r="E34" s="299"/>
      <c r="F34" s="299"/>
      <c r="G34" s="299"/>
      <c r="H34" s="299"/>
      <c r="I34" s="299"/>
      <c r="J34" s="299"/>
      <c r="K34" s="146"/>
      <c r="L34" s="146"/>
      <c r="M34" s="146"/>
      <c r="N34" s="146"/>
      <c r="O34" s="146"/>
      <c r="P34" s="146"/>
      <c r="Q34" s="146"/>
    </row>
    <row r="35" spans="2:17" ht="15" customHeight="1" x14ac:dyDescent="0.2">
      <c r="B35" s="143" t="s">
        <v>341</v>
      </c>
      <c r="C35" s="144"/>
      <c r="D35" s="148"/>
      <c r="E35" s="149"/>
      <c r="F35" s="149"/>
      <c r="G35" s="149"/>
      <c r="H35" s="149"/>
      <c r="I35" s="149"/>
      <c r="J35" s="149"/>
      <c r="K35" s="146"/>
      <c r="L35" s="146"/>
      <c r="M35" s="146"/>
      <c r="N35" s="146"/>
      <c r="O35" s="146"/>
      <c r="P35" s="146"/>
      <c r="Q35" s="146"/>
    </row>
    <row r="36" spans="2:17" ht="15" customHeight="1" x14ac:dyDescent="0.2">
      <c r="B36" s="150" t="s">
        <v>342</v>
      </c>
      <c r="C36" s="147" t="s">
        <v>327</v>
      </c>
      <c r="D36" s="299" t="s">
        <v>343</v>
      </c>
      <c r="E36" s="299"/>
      <c r="F36" s="299"/>
      <c r="G36" s="299"/>
      <c r="H36" s="299"/>
      <c r="I36" s="299"/>
      <c r="J36" s="299"/>
      <c r="K36" s="146"/>
      <c r="L36" s="146"/>
      <c r="M36" s="146"/>
      <c r="N36" s="146"/>
      <c r="O36" s="146"/>
      <c r="P36" s="146"/>
      <c r="Q36" s="146"/>
    </row>
    <row r="37" spans="2:17" ht="15" customHeight="1" x14ac:dyDescent="0.2">
      <c r="B37" s="150" t="s">
        <v>344</v>
      </c>
      <c r="C37" s="147" t="s">
        <v>327</v>
      </c>
      <c r="D37" s="299" t="s">
        <v>345</v>
      </c>
      <c r="E37" s="299"/>
      <c r="F37" s="299"/>
      <c r="G37" s="299"/>
      <c r="H37" s="299"/>
      <c r="I37" s="299"/>
      <c r="J37" s="299"/>
      <c r="K37" s="146"/>
      <c r="L37" s="146"/>
      <c r="M37" s="146"/>
      <c r="N37" s="146"/>
      <c r="O37" s="146"/>
      <c r="P37" s="146"/>
      <c r="Q37" s="146"/>
    </row>
    <row r="38" spans="2:17" ht="15" customHeight="1" x14ac:dyDescent="0.2">
      <c r="B38" s="150" t="s">
        <v>305</v>
      </c>
      <c r="C38" s="147" t="s">
        <v>327</v>
      </c>
      <c r="D38" s="299" t="s">
        <v>346</v>
      </c>
      <c r="E38" s="299"/>
      <c r="F38" s="299"/>
      <c r="G38" s="299"/>
      <c r="H38" s="299"/>
      <c r="I38" s="299"/>
      <c r="J38" s="299"/>
      <c r="K38" s="146"/>
      <c r="L38" s="146"/>
      <c r="M38" s="146"/>
      <c r="N38" s="146"/>
      <c r="O38" s="146"/>
      <c r="P38" s="146"/>
      <c r="Q38" s="146"/>
    </row>
    <row r="39" spans="2:17" ht="15" customHeight="1" x14ac:dyDescent="0.2">
      <c r="B39" s="143" t="s">
        <v>347</v>
      </c>
      <c r="C39" s="147" t="s">
        <v>327</v>
      </c>
      <c r="D39" s="299" t="s">
        <v>348</v>
      </c>
      <c r="E39" s="299"/>
      <c r="F39" s="299"/>
      <c r="G39" s="299"/>
      <c r="H39" s="299"/>
      <c r="I39" s="299"/>
      <c r="J39" s="299"/>
      <c r="K39" s="146"/>
      <c r="L39" s="146"/>
      <c r="M39" s="146"/>
      <c r="N39" s="146"/>
      <c r="O39" s="146"/>
      <c r="P39" s="146"/>
      <c r="Q39" s="146"/>
    </row>
    <row r="40" spans="2:17" ht="15" customHeight="1" x14ac:dyDescent="0.2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</row>
    <row r="41" spans="2:17" ht="15" customHeight="1" x14ac:dyDescent="0.2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2:17" ht="15" customHeight="1" x14ac:dyDescent="0.2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2:17" ht="15" customHeight="1" x14ac:dyDescent="0.2">
      <c r="F43" s="130"/>
      <c r="G43" s="151" t="s">
        <v>349</v>
      </c>
      <c r="I43" s="152"/>
      <c r="J43" s="152"/>
      <c r="K43" s="152"/>
      <c r="L43" s="130"/>
      <c r="M43" s="130"/>
      <c r="N43" s="130"/>
      <c r="O43" s="130"/>
      <c r="P43" s="130"/>
      <c r="Q43" s="130"/>
    </row>
    <row r="44" spans="2:17" ht="15" customHeight="1" x14ac:dyDescent="0.2">
      <c r="B44" s="128" t="s">
        <v>301</v>
      </c>
      <c r="E44" s="153" t="s">
        <v>350</v>
      </c>
      <c r="F44" s="130"/>
      <c r="G44" s="152" t="s">
        <v>351</v>
      </c>
      <c r="H44" s="152" t="s">
        <v>352</v>
      </c>
      <c r="I44" s="152" t="s">
        <v>353</v>
      </c>
      <c r="J44" s="152" t="s">
        <v>354</v>
      </c>
      <c r="K44" s="152" t="s">
        <v>355</v>
      </c>
      <c r="L44" s="130"/>
      <c r="M44" s="130"/>
      <c r="N44" s="130"/>
      <c r="O44" s="130"/>
      <c r="P44" s="130"/>
      <c r="Q44" s="130"/>
    </row>
    <row r="45" spans="2:17" ht="15" customHeight="1" x14ac:dyDescent="0.2">
      <c r="B45" s="307" t="s">
        <v>356</v>
      </c>
      <c r="C45" s="307"/>
      <c r="D45" s="154" t="s">
        <v>357</v>
      </c>
      <c r="E45" s="155" t="s">
        <v>358</v>
      </c>
      <c r="F45" s="155" t="s">
        <v>306</v>
      </c>
      <c r="G45" s="156">
        <v>111</v>
      </c>
      <c r="H45" s="156">
        <v>72005722</v>
      </c>
      <c r="I45" s="156">
        <v>14</v>
      </c>
      <c r="J45" s="156">
        <v>2140</v>
      </c>
      <c r="K45" s="152">
        <v>1576</v>
      </c>
      <c r="L45" s="130"/>
      <c r="M45" s="130"/>
      <c r="N45" s="130"/>
      <c r="O45" s="130"/>
      <c r="P45" s="130"/>
      <c r="Q45" s="130"/>
    </row>
    <row r="46" spans="2:17" ht="15" customHeight="1" x14ac:dyDescent="0.2">
      <c r="B46" s="306" t="s">
        <v>359</v>
      </c>
      <c r="C46" s="306"/>
      <c r="D46" s="306"/>
      <c r="E46" s="136">
        <v>51704</v>
      </c>
      <c r="F46" s="157">
        <v>22407</v>
      </c>
      <c r="G46" s="156">
        <v>111</v>
      </c>
      <c r="H46" s="156">
        <v>72005722</v>
      </c>
      <c r="I46" s="156">
        <v>14</v>
      </c>
      <c r="J46" s="156">
        <v>2154</v>
      </c>
      <c r="K46" s="156">
        <v>4482</v>
      </c>
      <c r="L46" s="130"/>
      <c r="M46" s="130"/>
      <c r="N46" s="130"/>
      <c r="O46" s="130"/>
      <c r="P46" s="130"/>
      <c r="Q46" s="130"/>
    </row>
    <row r="47" spans="2:17" ht="15" customHeight="1" x14ac:dyDescent="0.2">
      <c r="B47" s="306" t="s">
        <v>360</v>
      </c>
      <c r="C47" s="306"/>
      <c r="D47" s="306"/>
      <c r="E47" s="136">
        <v>102452</v>
      </c>
      <c r="F47" s="158">
        <v>23700</v>
      </c>
      <c r="G47" s="156">
        <v>111</v>
      </c>
      <c r="H47" s="156">
        <v>72005723</v>
      </c>
      <c r="I47" s="156">
        <v>14</v>
      </c>
      <c r="J47" s="156">
        <v>2153</v>
      </c>
      <c r="K47" s="156">
        <v>1704</v>
      </c>
      <c r="L47" s="130"/>
      <c r="M47" s="130"/>
      <c r="N47" s="130"/>
      <c r="O47" s="130"/>
      <c r="P47" s="130"/>
      <c r="Q47" s="130"/>
    </row>
    <row r="48" spans="2:17" ht="15" customHeight="1" x14ac:dyDescent="0.2">
      <c r="B48" s="306" t="s">
        <v>361</v>
      </c>
      <c r="C48" s="306"/>
      <c r="D48" s="306"/>
      <c r="E48" s="136">
        <v>47718</v>
      </c>
      <c r="F48" s="159">
        <v>15655</v>
      </c>
      <c r="G48" s="156">
        <v>111</v>
      </c>
      <c r="H48" s="156">
        <v>72005723</v>
      </c>
      <c r="I48" s="156">
        <v>14</v>
      </c>
      <c r="J48" s="156">
        <v>2160</v>
      </c>
      <c r="K48" s="156">
        <v>457</v>
      </c>
      <c r="L48" s="130"/>
      <c r="M48" s="130"/>
      <c r="N48" s="130"/>
      <c r="O48" s="130"/>
      <c r="P48" s="130"/>
      <c r="Q48" s="130"/>
    </row>
    <row r="49" spans="2:17" ht="15" customHeight="1" x14ac:dyDescent="0.2">
      <c r="B49" s="306" t="s">
        <v>362</v>
      </c>
      <c r="C49" s="306"/>
      <c r="D49" s="306"/>
      <c r="E49" s="136">
        <v>269</v>
      </c>
      <c r="F49" s="158">
        <v>240</v>
      </c>
      <c r="G49" s="156">
        <v>111</v>
      </c>
      <c r="H49" s="156">
        <v>72005724</v>
      </c>
      <c r="I49" s="156">
        <v>14</v>
      </c>
      <c r="J49" s="156">
        <v>2155</v>
      </c>
      <c r="K49" s="156">
        <v>3235</v>
      </c>
      <c r="L49" s="130"/>
      <c r="M49" s="130"/>
      <c r="N49" s="130"/>
      <c r="O49" s="130"/>
      <c r="P49" s="130"/>
      <c r="Q49" s="130"/>
    </row>
    <row r="50" spans="2:17" ht="15" customHeight="1" x14ac:dyDescent="0.2">
      <c r="B50" s="306" t="s">
        <v>363</v>
      </c>
      <c r="C50" s="306"/>
      <c r="D50" s="306"/>
      <c r="E50" s="136">
        <v>35187</v>
      </c>
      <c r="F50" s="159">
        <v>8817</v>
      </c>
      <c r="G50" s="156">
        <v>111</v>
      </c>
      <c r="H50" s="156">
        <v>72005725</v>
      </c>
      <c r="I50" s="156">
        <v>14</v>
      </c>
      <c r="J50" s="156">
        <v>2152</v>
      </c>
      <c r="K50" s="156">
        <v>2964</v>
      </c>
      <c r="L50" s="130"/>
      <c r="M50" s="130"/>
      <c r="N50" s="130"/>
      <c r="O50" s="130"/>
      <c r="P50" s="130"/>
      <c r="Q50" s="130"/>
    </row>
    <row r="51" spans="2:17" ht="15" customHeight="1" x14ac:dyDescent="0.2">
      <c r="B51" s="306" t="s">
        <v>364</v>
      </c>
      <c r="C51" s="306"/>
      <c r="D51" s="306"/>
      <c r="E51" s="136">
        <v>12184</v>
      </c>
      <c r="F51" s="158">
        <v>5331</v>
      </c>
      <c r="G51" s="156">
        <v>111</v>
      </c>
      <c r="H51" s="156">
        <v>72005726</v>
      </c>
      <c r="I51" s="156">
        <v>15</v>
      </c>
      <c r="J51" s="156">
        <v>2156</v>
      </c>
      <c r="K51" s="156">
        <v>4939</v>
      </c>
      <c r="L51" s="130"/>
      <c r="M51" s="130"/>
      <c r="N51" s="130"/>
      <c r="O51" s="130"/>
      <c r="P51" s="130"/>
      <c r="Q51" s="130"/>
    </row>
    <row r="52" spans="2:17" ht="15" customHeight="1" x14ac:dyDescent="0.2">
      <c r="B52" s="306" t="s">
        <v>365</v>
      </c>
      <c r="C52" s="306"/>
      <c r="D52" s="306"/>
      <c r="E52" s="136">
        <v>3177</v>
      </c>
      <c r="F52" s="159">
        <v>568</v>
      </c>
      <c r="G52" s="156">
        <v>111</v>
      </c>
      <c r="H52" s="156">
        <v>72005727</v>
      </c>
      <c r="I52" s="156">
        <v>14</v>
      </c>
      <c r="J52" s="156">
        <v>2151</v>
      </c>
      <c r="K52" s="156">
        <v>2067</v>
      </c>
      <c r="L52" s="130"/>
      <c r="M52" s="130"/>
      <c r="N52" s="130"/>
      <c r="O52" s="130"/>
      <c r="P52" s="130"/>
      <c r="Q52" s="130"/>
    </row>
    <row r="53" spans="2:17" ht="15" customHeight="1" x14ac:dyDescent="0.2">
      <c r="B53" s="306" t="s">
        <v>366</v>
      </c>
      <c r="C53" s="306"/>
      <c r="D53" s="306"/>
      <c r="E53" s="136">
        <v>1703</v>
      </c>
      <c r="F53" s="158">
        <v>329</v>
      </c>
      <c r="G53" s="156">
        <v>111</v>
      </c>
      <c r="H53" s="156">
        <v>72005727</v>
      </c>
      <c r="I53" s="156">
        <v>14</v>
      </c>
      <c r="J53" s="156">
        <v>2161</v>
      </c>
      <c r="K53" s="156">
        <v>569</v>
      </c>
      <c r="L53" s="130"/>
      <c r="M53" s="130"/>
      <c r="N53" s="130"/>
      <c r="O53" s="130"/>
      <c r="P53" s="130"/>
      <c r="Q53" s="130"/>
    </row>
    <row r="54" spans="2:17" ht="15" customHeight="1" x14ac:dyDescent="0.2">
      <c r="B54" s="306" t="s">
        <v>367</v>
      </c>
      <c r="C54" s="306"/>
      <c r="D54" s="306"/>
      <c r="E54" s="136"/>
      <c r="F54" s="159"/>
      <c r="G54" s="156">
        <v>111</v>
      </c>
      <c r="H54" s="156">
        <v>72005727</v>
      </c>
      <c r="I54" s="156">
        <v>14</v>
      </c>
      <c r="J54" s="156">
        <v>2195</v>
      </c>
      <c r="K54" s="156">
        <v>218</v>
      </c>
      <c r="L54" s="130"/>
      <c r="M54" s="130"/>
      <c r="N54" s="130"/>
      <c r="O54" s="130"/>
      <c r="P54" s="130"/>
      <c r="Q54" s="130"/>
    </row>
    <row r="55" spans="2:17" ht="15" customHeight="1" x14ac:dyDescent="0.2">
      <c r="B55" s="306" t="s">
        <v>368</v>
      </c>
      <c r="C55" s="306"/>
      <c r="D55" s="306"/>
      <c r="E55" s="136">
        <v>34816</v>
      </c>
      <c r="F55" s="158">
        <v>12912</v>
      </c>
      <c r="G55" s="156">
        <v>111</v>
      </c>
      <c r="H55" s="156">
        <v>72005763</v>
      </c>
      <c r="I55" s="156">
        <v>14</v>
      </c>
      <c r="J55" s="156">
        <v>2158</v>
      </c>
      <c r="K55" s="156">
        <v>816</v>
      </c>
      <c r="L55" s="130"/>
      <c r="M55" s="130"/>
      <c r="N55" s="130"/>
      <c r="O55" s="130"/>
      <c r="P55" s="130"/>
      <c r="Q55" s="130"/>
    </row>
    <row r="56" spans="2:17" ht="15" customHeight="1" x14ac:dyDescent="0.2">
      <c r="B56" s="306" t="s">
        <v>369</v>
      </c>
      <c r="C56" s="306"/>
      <c r="D56" s="306"/>
      <c r="E56" s="136">
        <v>13311</v>
      </c>
      <c r="F56" s="159">
        <v>4486</v>
      </c>
      <c r="G56" s="156">
        <v>201</v>
      </c>
      <c r="H56" s="156">
        <v>72005722</v>
      </c>
      <c r="I56" s="156">
        <v>14</v>
      </c>
      <c r="J56" s="156">
        <v>2140</v>
      </c>
      <c r="K56" s="156">
        <v>211</v>
      </c>
      <c r="L56" s="130"/>
      <c r="M56" s="130"/>
      <c r="N56" s="130"/>
      <c r="O56" s="130"/>
      <c r="P56" s="130"/>
      <c r="Q56" s="130"/>
    </row>
    <row r="57" spans="2:17" ht="15" customHeight="1" x14ac:dyDescent="0.2">
      <c r="B57" s="306" t="s">
        <v>370</v>
      </c>
      <c r="C57" s="306"/>
      <c r="D57" s="306"/>
      <c r="E57" s="136">
        <v>22029</v>
      </c>
      <c r="F57" s="158">
        <v>9563</v>
      </c>
      <c r="G57" s="156">
        <v>201</v>
      </c>
      <c r="H57" s="156">
        <v>72005722</v>
      </c>
      <c r="I57" s="156">
        <v>14</v>
      </c>
      <c r="J57" s="156">
        <v>2154</v>
      </c>
      <c r="K57" s="156">
        <v>601</v>
      </c>
      <c r="L57" s="130"/>
      <c r="M57" s="130"/>
      <c r="N57" s="130"/>
      <c r="O57" s="130"/>
      <c r="P57" s="130"/>
      <c r="Q57" s="130"/>
    </row>
    <row r="58" spans="2:17" ht="15" customHeight="1" x14ac:dyDescent="0.2">
      <c r="B58" s="306" t="s">
        <v>371</v>
      </c>
      <c r="C58" s="306"/>
      <c r="D58" s="306"/>
      <c r="E58" s="136">
        <v>11462</v>
      </c>
      <c r="F58" s="159">
        <v>4482</v>
      </c>
      <c r="G58" s="156">
        <v>201</v>
      </c>
      <c r="H58" s="156">
        <v>72005723</v>
      </c>
      <c r="I58" s="156">
        <v>14</v>
      </c>
      <c r="J58" s="156">
        <v>2153</v>
      </c>
      <c r="K58" s="156">
        <v>275</v>
      </c>
    </row>
    <row r="59" spans="2:17" ht="15" customHeight="1" x14ac:dyDescent="0.2">
      <c r="B59" s="306" t="s">
        <v>372</v>
      </c>
      <c r="C59" s="306"/>
      <c r="D59" s="306"/>
      <c r="E59" s="136">
        <v>17915</v>
      </c>
      <c r="F59" s="159">
        <v>6729</v>
      </c>
      <c r="G59" s="156">
        <v>201</v>
      </c>
      <c r="H59" s="156">
        <v>72005723</v>
      </c>
      <c r="I59" s="156">
        <v>14</v>
      </c>
      <c r="J59" s="156">
        <v>2160</v>
      </c>
      <c r="K59" s="156">
        <v>66</v>
      </c>
    </row>
    <row r="60" spans="2:17" ht="15" customHeight="1" x14ac:dyDescent="0.2">
      <c r="B60" s="306" t="s">
        <v>373</v>
      </c>
      <c r="C60" s="306"/>
      <c r="D60" s="306"/>
      <c r="E60" s="136">
        <v>29211</v>
      </c>
      <c r="F60" s="159">
        <v>12905</v>
      </c>
      <c r="G60" s="156">
        <v>201</v>
      </c>
      <c r="H60" s="156">
        <v>72005724</v>
      </c>
      <c r="I60" s="156">
        <v>14</v>
      </c>
      <c r="J60" s="156">
        <v>2155</v>
      </c>
      <c r="K60" s="156">
        <v>450</v>
      </c>
    </row>
    <row r="61" spans="2:17" ht="15" customHeight="1" x14ac:dyDescent="0.2">
      <c r="B61" s="306" t="s">
        <v>374</v>
      </c>
      <c r="C61" s="306"/>
      <c r="D61" s="306"/>
      <c r="E61" s="136">
        <v>30761</v>
      </c>
      <c r="F61" s="159">
        <v>11478</v>
      </c>
      <c r="G61" s="156">
        <v>201</v>
      </c>
      <c r="H61" s="156">
        <v>72005725</v>
      </c>
      <c r="I61" s="156">
        <v>14</v>
      </c>
      <c r="J61" s="156">
        <v>2152</v>
      </c>
      <c r="K61" s="156">
        <v>620</v>
      </c>
    </row>
    <row r="62" spans="2:17" ht="15" customHeight="1" x14ac:dyDescent="0.2">
      <c r="B62" s="306" t="s">
        <v>375</v>
      </c>
      <c r="C62" s="306"/>
      <c r="D62" s="306"/>
      <c r="E62" s="136">
        <v>8264</v>
      </c>
      <c r="F62" s="159">
        <v>4616</v>
      </c>
      <c r="G62" s="156">
        <v>201</v>
      </c>
      <c r="H62" s="156">
        <v>72005726</v>
      </c>
      <c r="I62" s="156">
        <v>15</v>
      </c>
      <c r="J62" s="156">
        <v>2156</v>
      </c>
      <c r="K62" s="156">
        <v>805</v>
      </c>
    </row>
    <row r="63" spans="2:17" ht="15" customHeight="1" x14ac:dyDescent="0.2">
      <c r="B63" s="306" t="s">
        <v>376</v>
      </c>
      <c r="C63" s="306"/>
      <c r="D63" s="306"/>
      <c r="E63" s="136">
        <v>14056</v>
      </c>
      <c r="F63" s="159">
        <v>2276</v>
      </c>
      <c r="G63" s="156">
        <v>201</v>
      </c>
      <c r="H63" s="156">
        <v>72005727</v>
      </c>
      <c r="I63" s="156">
        <v>14</v>
      </c>
      <c r="J63" s="156">
        <v>2151</v>
      </c>
      <c r="K63" s="156">
        <v>327</v>
      </c>
    </row>
    <row r="64" spans="2:17" ht="15" customHeight="1" x14ac:dyDescent="0.2">
      <c r="B64" s="306" t="s">
        <v>377</v>
      </c>
      <c r="C64" s="306"/>
      <c r="D64" s="306"/>
      <c r="E64" s="136">
        <v>25848</v>
      </c>
      <c r="F64" s="159">
        <v>8163</v>
      </c>
      <c r="G64" s="156">
        <v>201</v>
      </c>
      <c r="H64" s="156">
        <v>72005727</v>
      </c>
      <c r="I64" s="156">
        <v>14</v>
      </c>
      <c r="J64" s="156">
        <v>2161</v>
      </c>
      <c r="K64" s="156">
        <v>91</v>
      </c>
    </row>
    <row r="65" spans="2:11" ht="15" customHeight="1" x14ac:dyDescent="0.2">
      <c r="B65" s="306" t="s">
        <v>378</v>
      </c>
      <c r="C65" s="306"/>
      <c r="D65" s="306"/>
      <c r="E65" s="136">
        <v>9478</v>
      </c>
      <c r="F65" s="159">
        <v>3296</v>
      </c>
      <c r="G65" s="156">
        <v>201</v>
      </c>
      <c r="H65" s="156">
        <v>72005727</v>
      </c>
      <c r="I65" s="156">
        <v>14</v>
      </c>
      <c r="J65" s="156">
        <v>2195</v>
      </c>
      <c r="K65" s="156">
        <v>23</v>
      </c>
    </row>
    <row r="66" spans="2:11" ht="15" customHeight="1" x14ac:dyDescent="0.2">
      <c r="B66" s="306" t="s">
        <v>379</v>
      </c>
      <c r="C66" s="306"/>
      <c r="D66" s="306"/>
      <c r="E66" s="136">
        <v>95455</v>
      </c>
      <c r="F66" s="159">
        <v>13518</v>
      </c>
      <c r="G66" s="156">
        <v>201</v>
      </c>
      <c r="H66" s="156">
        <v>72005763</v>
      </c>
      <c r="I66" s="156">
        <v>14</v>
      </c>
      <c r="J66" s="156">
        <v>2158</v>
      </c>
      <c r="K66" s="156">
        <v>60</v>
      </c>
    </row>
    <row r="67" spans="2:11" ht="15" customHeight="1" x14ac:dyDescent="0.2">
      <c r="B67" s="306" t="s">
        <v>380</v>
      </c>
      <c r="C67" s="306"/>
      <c r="D67" s="306"/>
      <c r="E67" s="136">
        <v>4359</v>
      </c>
      <c r="F67" s="159">
        <v>95</v>
      </c>
      <c r="G67" s="156">
        <v>205</v>
      </c>
      <c r="H67" s="156">
        <v>72005722</v>
      </c>
      <c r="I67" s="156">
        <v>14</v>
      </c>
      <c r="J67" s="156">
        <v>2140</v>
      </c>
      <c r="K67" s="156">
        <v>224</v>
      </c>
    </row>
    <row r="68" spans="2:11" ht="15" customHeight="1" x14ac:dyDescent="0.2">
      <c r="B68" s="306" t="s">
        <v>381</v>
      </c>
      <c r="C68" s="306"/>
      <c r="D68" s="306"/>
      <c r="E68" s="136">
        <v>185981</v>
      </c>
      <c r="F68" s="159">
        <v>56963</v>
      </c>
      <c r="G68" s="156">
        <v>205</v>
      </c>
      <c r="H68" s="156">
        <v>72005722</v>
      </c>
      <c r="I68" s="156">
        <v>14</v>
      </c>
      <c r="J68" s="156">
        <v>2154</v>
      </c>
      <c r="K68" s="156">
        <v>654</v>
      </c>
    </row>
    <row r="69" spans="2:11" ht="15" customHeight="1" x14ac:dyDescent="0.2">
      <c r="B69" s="306" t="s">
        <v>382</v>
      </c>
      <c r="C69" s="306"/>
      <c r="D69" s="306"/>
      <c r="E69" s="136">
        <v>169115</v>
      </c>
      <c r="F69" s="159">
        <v>40410</v>
      </c>
      <c r="G69" s="156">
        <v>205</v>
      </c>
      <c r="H69" s="156">
        <v>72005723</v>
      </c>
      <c r="I69" s="156">
        <v>14</v>
      </c>
      <c r="J69" s="156">
        <v>2153</v>
      </c>
      <c r="K69" s="156">
        <v>192</v>
      </c>
    </row>
    <row r="70" spans="2:11" ht="15" customHeight="1" x14ac:dyDescent="0.2">
      <c r="B70" s="306" t="s">
        <v>383</v>
      </c>
      <c r="C70" s="306"/>
      <c r="D70" s="306"/>
      <c r="E70" s="136">
        <v>85988</v>
      </c>
      <c r="F70" s="159">
        <v>42609</v>
      </c>
      <c r="G70" s="156">
        <v>205</v>
      </c>
      <c r="H70" s="156">
        <v>72005723</v>
      </c>
      <c r="I70" s="156">
        <v>14</v>
      </c>
      <c r="J70" s="156">
        <v>2160</v>
      </c>
      <c r="K70" s="156">
        <v>71</v>
      </c>
    </row>
    <row r="71" spans="2:11" ht="15" customHeight="1" x14ac:dyDescent="0.2">
      <c r="B71" s="306" t="s">
        <v>384</v>
      </c>
      <c r="C71" s="306"/>
      <c r="D71" s="306"/>
      <c r="E71" s="136">
        <v>43383</v>
      </c>
      <c r="F71" s="159">
        <v>16395</v>
      </c>
      <c r="G71" s="156">
        <v>205</v>
      </c>
      <c r="H71" s="156">
        <v>72005724</v>
      </c>
      <c r="I71" s="156">
        <v>14</v>
      </c>
      <c r="J71" s="156">
        <v>2155</v>
      </c>
      <c r="K71" s="156">
        <v>398</v>
      </c>
    </row>
    <row r="72" spans="2:11" ht="15" customHeight="1" x14ac:dyDescent="0.2">
      <c r="B72" s="306" t="s">
        <v>385</v>
      </c>
      <c r="C72" s="306"/>
      <c r="D72" s="306"/>
      <c r="E72" s="136">
        <v>29909</v>
      </c>
      <c r="F72" s="159">
        <v>15006</v>
      </c>
      <c r="G72" s="156">
        <v>205</v>
      </c>
      <c r="H72" s="156">
        <v>72005725</v>
      </c>
      <c r="I72" s="156">
        <v>14</v>
      </c>
      <c r="J72" s="156">
        <v>2152</v>
      </c>
      <c r="K72" s="156">
        <v>560</v>
      </c>
    </row>
    <row r="73" spans="2:11" ht="15" customHeight="1" x14ac:dyDescent="0.2">
      <c r="B73" s="306" t="s">
        <v>386</v>
      </c>
      <c r="C73" s="306"/>
      <c r="D73" s="306"/>
      <c r="E73" s="136">
        <v>3039</v>
      </c>
      <c r="F73" s="159">
        <v>2501</v>
      </c>
      <c r="G73" s="156">
        <v>205</v>
      </c>
      <c r="H73" s="156">
        <v>72005726</v>
      </c>
      <c r="I73" s="156">
        <v>15</v>
      </c>
      <c r="J73" s="156">
        <v>2156</v>
      </c>
      <c r="K73" s="156">
        <v>938</v>
      </c>
    </row>
    <row r="74" spans="2:11" ht="15" customHeight="1" x14ac:dyDescent="0.2">
      <c r="B74" s="306" t="s">
        <v>387</v>
      </c>
      <c r="C74" s="306"/>
      <c r="D74" s="306"/>
      <c r="E74" s="136">
        <v>80995</v>
      </c>
      <c r="F74" s="159">
        <v>31523</v>
      </c>
      <c r="G74" s="156">
        <v>205</v>
      </c>
      <c r="H74" s="156">
        <v>72005727</v>
      </c>
      <c r="I74" s="156">
        <v>14</v>
      </c>
      <c r="J74" s="156">
        <v>2151</v>
      </c>
      <c r="K74" s="156">
        <v>221</v>
      </c>
    </row>
    <row r="75" spans="2:11" ht="15" customHeight="1" x14ac:dyDescent="0.2">
      <c r="B75" s="306" t="s">
        <v>388</v>
      </c>
      <c r="C75" s="306"/>
      <c r="D75" s="306"/>
      <c r="E75" s="136">
        <v>12999</v>
      </c>
      <c r="F75" s="159">
        <v>8235</v>
      </c>
      <c r="G75" s="156">
        <v>205</v>
      </c>
      <c r="H75" s="156">
        <v>72005727</v>
      </c>
      <c r="I75" s="156">
        <v>14</v>
      </c>
      <c r="J75" s="156">
        <v>2161</v>
      </c>
      <c r="K75" s="156">
        <v>94</v>
      </c>
    </row>
    <row r="76" spans="2:11" ht="15" customHeight="1" x14ac:dyDescent="0.2">
      <c r="B76" s="306" t="s">
        <v>389</v>
      </c>
      <c r="C76" s="306"/>
      <c r="D76" s="306"/>
      <c r="E76" s="136">
        <v>1182768</v>
      </c>
      <c r="F76" s="159">
        <v>150562</v>
      </c>
      <c r="G76" s="156">
        <v>205</v>
      </c>
      <c r="H76" s="156">
        <v>72005727</v>
      </c>
      <c r="I76" s="156">
        <v>14</v>
      </c>
      <c r="J76" s="156">
        <v>2195</v>
      </c>
      <c r="K76" s="156">
        <v>49</v>
      </c>
    </row>
    <row r="77" spans="2:11" ht="15" customHeight="1" x14ac:dyDescent="0.2">
      <c r="B77" s="288" t="s">
        <v>390</v>
      </c>
      <c r="C77" s="288"/>
      <c r="D77" s="288"/>
      <c r="E77" s="160">
        <f>K120</f>
        <v>41479</v>
      </c>
      <c r="F77" s="160">
        <v>17174</v>
      </c>
      <c r="G77" s="156">
        <v>205</v>
      </c>
      <c r="H77" s="156">
        <v>72005763</v>
      </c>
      <c r="I77" s="156">
        <v>14</v>
      </c>
      <c r="J77" s="156">
        <v>2158</v>
      </c>
      <c r="K77" s="156">
        <v>68</v>
      </c>
    </row>
    <row r="78" spans="2:11" ht="15" customHeight="1" x14ac:dyDescent="0.2">
      <c r="B78" s="128" t="s">
        <v>391</v>
      </c>
      <c r="C78" s="128"/>
      <c r="D78" s="128"/>
      <c r="E78" s="161">
        <f>SUM(E76:E77)</f>
        <v>1224247</v>
      </c>
      <c r="F78" s="161">
        <f>SUM(F76:F77)</f>
        <v>167736</v>
      </c>
      <c r="G78" s="156">
        <v>207</v>
      </c>
      <c r="H78" s="156">
        <v>72005722</v>
      </c>
      <c r="I78" s="156">
        <v>14</v>
      </c>
      <c r="J78" s="156">
        <v>2140</v>
      </c>
      <c r="K78" s="156">
        <v>125</v>
      </c>
    </row>
    <row r="79" spans="2:11" ht="15" customHeight="1" x14ac:dyDescent="0.2">
      <c r="G79" s="156">
        <v>207</v>
      </c>
      <c r="H79" s="156">
        <v>72005722</v>
      </c>
      <c r="I79" s="156">
        <v>14</v>
      </c>
      <c r="J79" s="156">
        <v>2154</v>
      </c>
      <c r="K79" s="156">
        <v>465</v>
      </c>
    </row>
    <row r="80" spans="2:11" ht="15" customHeight="1" x14ac:dyDescent="0.2">
      <c r="G80" s="156">
        <v>207</v>
      </c>
      <c r="H80" s="156">
        <v>72005723</v>
      </c>
      <c r="I80" s="156">
        <v>14</v>
      </c>
      <c r="J80" s="156">
        <v>2153</v>
      </c>
      <c r="K80" s="156">
        <v>254</v>
      </c>
    </row>
    <row r="81" spans="2:11" ht="15" customHeight="1" x14ac:dyDescent="0.2">
      <c r="B81" s="162" t="s">
        <v>392</v>
      </c>
      <c r="C81" s="163" t="s">
        <v>393</v>
      </c>
      <c r="G81" s="156">
        <v>207</v>
      </c>
      <c r="H81" s="156">
        <v>72005723</v>
      </c>
      <c r="I81" s="156">
        <v>14</v>
      </c>
      <c r="J81" s="156">
        <v>2160</v>
      </c>
      <c r="K81" s="156">
        <v>40</v>
      </c>
    </row>
    <row r="82" spans="2:11" ht="15" customHeight="1" x14ac:dyDescent="0.2">
      <c r="B82" s="164" t="s">
        <v>394</v>
      </c>
      <c r="C82" s="165" t="s">
        <v>395</v>
      </c>
      <c r="G82" s="156">
        <v>207</v>
      </c>
      <c r="H82" s="156">
        <v>72005724</v>
      </c>
      <c r="I82" s="156">
        <v>14</v>
      </c>
      <c r="J82" s="156">
        <v>2155</v>
      </c>
      <c r="K82" s="156">
        <v>312</v>
      </c>
    </row>
    <row r="83" spans="2:11" ht="15" customHeight="1" x14ac:dyDescent="0.2">
      <c r="B83" s="165" t="s">
        <v>396</v>
      </c>
      <c r="C83" s="166">
        <v>189334</v>
      </c>
      <c r="G83" s="156">
        <v>207</v>
      </c>
      <c r="H83" s="156">
        <v>72005725</v>
      </c>
      <c r="I83" s="156">
        <v>14</v>
      </c>
      <c r="J83" s="156">
        <v>2152</v>
      </c>
      <c r="K83" s="156">
        <v>346</v>
      </c>
    </row>
    <row r="84" spans="2:11" ht="15" customHeight="1" x14ac:dyDescent="0.2">
      <c r="B84" s="165" t="s">
        <v>397</v>
      </c>
      <c r="C84" s="166">
        <v>291448</v>
      </c>
      <c r="G84" s="156">
        <v>207</v>
      </c>
      <c r="H84" s="156">
        <v>72005726</v>
      </c>
      <c r="I84" s="156">
        <v>15</v>
      </c>
      <c r="J84" s="156">
        <v>2156</v>
      </c>
      <c r="K84" s="156">
        <v>576</v>
      </c>
    </row>
    <row r="85" spans="2:11" ht="15" customHeight="1" x14ac:dyDescent="0.2">
      <c r="B85" s="165" t="s">
        <v>398</v>
      </c>
      <c r="C85" s="166">
        <v>74129</v>
      </c>
      <c r="G85" s="156">
        <v>207</v>
      </c>
      <c r="H85" s="156">
        <v>72005727</v>
      </c>
      <c r="I85" s="156">
        <v>14</v>
      </c>
      <c r="J85" s="156">
        <v>2151</v>
      </c>
      <c r="K85" s="156">
        <v>190</v>
      </c>
    </row>
    <row r="86" spans="2:11" ht="15" customHeight="1" x14ac:dyDescent="0.2">
      <c r="B86" s="165" t="s">
        <v>399</v>
      </c>
      <c r="C86" s="166">
        <v>168128</v>
      </c>
      <c r="G86" s="156">
        <v>207</v>
      </c>
      <c r="H86" s="156">
        <v>72005727</v>
      </c>
      <c r="I86" s="156">
        <v>14</v>
      </c>
      <c r="J86" s="156">
        <v>2161</v>
      </c>
      <c r="K86" s="156">
        <v>77</v>
      </c>
    </row>
    <row r="87" spans="2:11" ht="15" customHeight="1" x14ac:dyDescent="0.2">
      <c r="B87" s="165" t="s">
        <v>400</v>
      </c>
      <c r="C87" s="166">
        <v>271</v>
      </c>
      <c r="G87" s="156">
        <v>207</v>
      </c>
      <c r="H87" s="156">
        <v>72005727</v>
      </c>
      <c r="I87" s="156">
        <v>14</v>
      </c>
      <c r="J87" s="156">
        <v>2195</v>
      </c>
      <c r="K87" s="156">
        <v>25</v>
      </c>
    </row>
    <row r="88" spans="2:11" ht="15" customHeight="1" x14ac:dyDescent="0.2">
      <c r="B88" s="165" t="s">
        <v>401</v>
      </c>
      <c r="C88" s="166">
        <v>140569</v>
      </c>
      <c r="G88" s="156">
        <v>207</v>
      </c>
      <c r="H88" s="156">
        <v>72005763</v>
      </c>
      <c r="I88" s="156">
        <v>14</v>
      </c>
      <c r="J88" s="156">
        <v>2158</v>
      </c>
      <c r="K88" s="156">
        <v>49</v>
      </c>
    </row>
    <row r="89" spans="2:11" ht="15" customHeight="1" x14ac:dyDescent="0.2">
      <c r="B89" s="165" t="s">
        <v>402</v>
      </c>
      <c r="C89" s="166">
        <v>24405</v>
      </c>
      <c r="G89" s="156">
        <v>209</v>
      </c>
      <c r="H89" s="156">
        <v>72005722</v>
      </c>
      <c r="I89" s="156">
        <v>14</v>
      </c>
      <c r="J89" s="156">
        <v>2140</v>
      </c>
      <c r="K89" s="156">
        <v>3</v>
      </c>
    </row>
    <row r="90" spans="2:11" ht="15" customHeight="1" x14ac:dyDescent="0.2">
      <c r="B90" s="165" t="s">
        <v>403</v>
      </c>
      <c r="C90" s="166">
        <v>11319</v>
      </c>
      <c r="G90" s="156">
        <v>209</v>
      </c>
      <c r="H90" s="156">
        <v>72005722</v>
      </c>
      <c r="I90" s="156">
        <v>14</v>
      </c>
      <c r="J90" s="156">
        <v>2154</v>
      </c>
      <c r="K90" s="156">
        <v>1</v>
      </c>
    </row>
    <row r="91" spans="2:11" ht="15" customHeight="1" x14ac:dyDescent="0.2">
      <c r="B91" s="165" t="s">
        <v>404</v>
      </c>
      <c r="C91" s="166">
        <v>2212</v>
      </c>
      <c r="G91" s="156">
        <v>211</v>
      </c>
      <c r="H91" s="156">
        <v>72005722</v>
      </c>
      <c r="I91" s="156">
        <v>14</v>
      </c>
      <c r="J91" s="156">
        <v>2140</v>
      </c>
      <c r="K91" s="156">
        <v>528</v>
      </c>
    </row>
    <row r="92" spans="2:11" ht="15" customHeight="1" x14ac:dyDescent="0.2">
      <c r="B92" s="165" t="s">
        <v>129</v>
      </c>
      <c r="C92" s="166"/>
      <c r="G92" s="156">
        <v>211</v>
      </c>
      <c r="H92" s="156">
        <v>72005722</v>
      </c>
      <c r="I92" s="156">
        <v>14</v>
      </c>
      <c r="J92" s="156">
        <v>2154</v>
      </c>
      <c r="K92" s="156">
        <v>1570</v>
      </c>
    </row>
    <row r="93" spans="2:11" ht="15" customHeight="1" x14ac:dyDescent="0.2">
      <c r="B93" s="165" t="s">
        <v>175</v>
      </c>
      <c r="C93" s="166">
        <v>172949</v>
      </c>
      <c r="G93" s="156">
        <v>211</v>
      </c>
      <c r="H93" s="156">
        <v>72005723</v>
      </c>
      <c r="I93" s="156">
        <v>14</v>
      </c>
      <c r="J93" s="156">
        <v>2153</v>
      </c>
      <c r="K93" s="156">
        <v>741</v>
      </c>
    </row>
    <row r="94" spans="2:11" ht="15" customHeight="1" x14ac:dyDescent="0.2">
      <c r="B94" s="165" t="s">
        <v>176</v>
      </c>
      <c r="C94" s="166">
        <v>85047</v>
      </c>
      <c r="G94" s="156">
        <v>211</v>
      </c>
      <c r="H94" s="156">
        <v>72005723</v>
      </c>
      <c r="I94" s="156">
        <v>14</v>
      </c>
      <c r="J94" s="156">
        <v>2160</v>
      </c>
      <c r="K94" s="156">
        <v>152</v>
      </c>
    </row>
    <row r="95" spans="2:11" ht="15" customHeight="1" x14ac:dyDescent="0.2">
      <c r="B95" s="165" t="s">
        <v>178</v>
      </c>
      <c r="C95" s="166">
        <v>117816</v>
      </c>
      <c r="G95" s="156">
        <v>211</v>
      </c>
      <c r="H95" s="156">
        <v>72005724</v>
      </c>
      <c r="I95" s="156">
        <v>14</v>
      </c>
      <c r="J95" s="156">
        <v>2155</v>
      </c>
      <c r="K95" s="156">
        <v>1098</v>
      </c>
    </row>
    <row r="96" spans="2:11" ht="15" customHeight="1" x14ac:dyDescent="0.2">
      <c r="B96" s="165" t="s">
        <v>257</v>
      </c>
      <c r="C96" s="166">
        <v>63422</v>
      </c>
      <c r="G96" s="156">
        <v>211</v>
      </c>
      <c r="H96" s="156">
        <v>72005725</v>
      </c>
      <c r="I96" s="156">
        <v>14</v>
      </c>
      <c r="J96" s="156">
        <v>2152</v>
      </c>
      <c r="K96" s="156">
        <v>1298</v>
      </c>
    </row>
    <row r="97" spans="2:11" ht="15" customHeight="1" x14ac:dyDescent="0.2">
      <c r="B97" s="165" t="s">
        <v>259</v>
      </c>
      <c r="C97" s="166">
        <v>93920</v>
      </c>
      <c r="G97" s="156">
        <v>211</v>
      </c>
      <c r="H97" s="156">
        <v>72005726</v>
      </c>
      <c r="I97" s="156">
        <v>15</v>
      </c>
      <c r="J97" s="156">
        <v>2156</v>
      </c>
      <c r="K97" s="156">
        <v>1818</v>
      </c>
    </row>
    <row r="98" spans="2:11" ht="15" customHeight="1" x14ac:dyDescent="0.2">
      <c r="B98" s="165" t="s">
        <v>180</v>
      </c>
      <c r="C98" s="166">
        <v>119036</v>
      </c>
      <c r="G98" s="156">
        <v>211</v>
      </c>
      <c r="H98" s="156">
        <v>72005727</v>
      </c>
      <c r="I98" s="156">
        <v>14</v>
      </c>
      <c r="J98" s="156">
        <v>2151</v>
      </c>
      <c r="K98" s="156">
        <v>881</v>
      </c>
    </row>
    <row r="99" spans="2:11" ht="15" customHeight="1" x14ac:dyDescent="0.2">
      <c r="B99" s="165" t="s">
        <v>182</v>
      </c>
      <c r="C99" s="166">
        <v>124260</v>
      </c>
      <c r="G99" s="156">
        <v>211</v>
      </c>
      <c r="H99" s="156">
        <v>72005727</v>
      </c>
      <c r="I99" s="156">
        <v>14</v>
      </c>
      <c r="J99" s="156">
        <v>2161</v>
      </c>
      <c r="K99" s="156">
        <v>186</v>
      </c>
    </row>
    <row r="100" spans="2:11" ht="15" customHeight="1" x14ac:dyDescent="0.2">
      <c r="B100" s="165" t="s">
        <v>188</v>
      </c>
      <c r="C100" s="166">
        <v>118110</v>
      </c>
      <c r="G100" s="156">
        <v>211</v>
      </c>
      <c r="H100" s="156">
        <v>72005727</v>
      </c>
      <c r="I100" s="156">
        <v>14</v>
      </c>
      <c r="J100" s="156">
        <v>2195</v>
      </c>
      <c r="K100" s="156">
        <v>62</v>
      </c>
    </row>
    <row r="101" spans="2:11" ht="15" customHeight="1" x14ac:dyDescent="0.2">
      <c r="B101" s="165" t="s">
        <v>190</v>
      </c>
      <c r="C101" s="166">
        <v>34628</v>
      </c>
      <c r="G101" s="156">
        <v>211</v>
      </c>
      <c r="H101" s="156">
        <v>72005763</v>
      </c>
      <c r="I101" s="156">
        <v>14</v>
      </c>
      <c r="J101" s="156">
        <v>2158</v>
      </c>
      <c r="K101" s="156">
        <v>238</v>
      </c>
    </row>
    <row r="102" spans="2:11" ht="15" customHeight="1" x14ac:dyDescent="0.2">
      <c r="B102" s="165" t="s">
        <v>267</v>
      </c>
      <c r="C102" s="166">
        <v>53345</v>
      </c>
      <c r="G102" s="156">
        <v>213</v>
      </c>
      <c r="H102" s="156">
        <v>72005722</v>
      </c>
      <c r="I102" s="156">
        <v>14</v>
      </c>
      <c r="J102" s="156">
        <v>2140</v>
      </c>
      <c r="K102" s="156">
        <v>25</v>
      </c>
    </row>
    <row r="103" spans="2:11" ht="15" customHeight="1" x14ac:dyDescent="0.2">
      <c r="B103" s="165" t="s">
        <v>405</v>
      </c>
      <c r="C103" s="166">
        <v>100274</v>
      </c>
      <c r="G103" s="156">
        <v>213</v>
      </c>
      <c r="H103" s="156">
        <v>72005722</v>
      </c>
      <c r="I103" s="156">
        <v>14</v>
      </c>
      <c r="J103" s="156">
        <v>2154</v>
      </c>
      <c r="K103" s="156">
        <v>87</v>
      </c>
    </row>
    <row r="104" spans="2:11" ht="15" customHeight="1" x14ac:dyDescent="0.2">
      <c r="B104" s="165" t="s">
        <v>406</v>
      </c>
      <c r="C104" s="166">
        <v>8809</v>
      </c>
      <c r="G104" s="156">
        <v>213</v>
      </c>
      <c r="H104" s="156">
        <v>72005723</v>
      </c>
      <c r="I104" s="156">
        <v>14</v>
      </c>
      <c r="J104" s="156">
        <v>2153</v>
      </c>
      <c r="K104" s="156">
        <v>20</v>
      </c>
    </row>
    <row r="105" spans="2:11" ht="15" customHeight="1" x14ac:dyDescent="0.2">
      <c r="B105" s="165" t="s">
        <v>407</v>
      </c>
      <c r="C105" s="166">
        <v>230414</v>
      </c>
      <c r="G105" s="156">
        <v>213</v>
      </c>
      <c r="H105" s="156">
        <v>72005724</v>
      </c>
      <c r="I105" s="156">
        <v>14</v>
      </c>
      <c r="J105" s="156">
        <v>2155</v>
      </c>
      <c r="K105" s="156">
        <v>30</v>
      </c>
    </row>
    <row r="106" spans="2:11" ht="15" customHeight="1" x14ac:dyDescent="0.2">
      <c r="B106" s="165" t="s">
        <v>408</v>
      </c>
      <c r="C106" s="166">
        <v>11452</v>
      </c>
      <c r="G106" s="156">
        <v>213</v>
      </c>
      <c r="H106" s="156">
        <v>72005725</v>
      </c>
      <c r="I106" s="156">
        <v>14</v>
      </c>
      <c r="J106" s="156">
        <v>2152</v>
      </c>
      <c r="K106" s="156">
        <v>38</v>
      </c>
    </row>
    <row r="107" spans="2:11" ht="15" customHeight="1" x14ac:dyDescent="0.2">
      <c r="B107" s="165" t="s">
        <v>409</v>
      </c>
      <c r="C107" s="166">
        <v>1935852</v>
      </c>
      <c r="G107" s="156">
        <v>213</v>
      </c>
      <c r="H107" s="156">
        <v>72005726</v>
      </c>
      <c r="I107" s="156">
        <v>15</v>
      </c>
      <c r="J107" s="156">
        <v>2156</v>
      </c>
      <c r="K107" s="156">
        <v>66</v>
      </c>
    </row>
    <row r="108" spans="2:11" ht="15" customHeight="1" x14ac:dyDescent="0.2">
      <c r="B108" s="165" t="s">
        <v>410</v>
      </c>
      <c r="C108" s="166">
        <v>252310</v>
      </c>
      <c r="G108" s="156">
        <v>213</v>
      </c>
      <c r="H108" s="156">
        <v>72005727</v>
      </c>
      <c r="I108" s="156">
        <v>14</v>
      </c>
      <c r="J108" s="156">
        <v>2151</v>
      </c>
      <c r="K108" s="156">
        <v>33</v>
      </c>
    </row>
    <row r="109" spans="2:11" ht="15" customHeight="1" x14ac:dyDescent="0.2">
      <c r="B109" s="165" t="s">
        <v>411</v>
      </c>
      <c r="C109" s="166">
        <v>129063</v>
      </c>
      <c r="G109" s="156">
        <v>213</v>
      </c>
      <c r="H109" s="156">
        <v>72005727</v>
      </c>
      <c r="I109" s="156">
        <v>14</v>
      </c>
      <c r="J109" s="156">
        <v>2161</v>
      </c>
      <c r="K109" s="156">
        <v>7</v>
      </c>
    </row>
    <row r="110" spans="2:11" ht="15" customHeight="1" x14ac:dyDescent="0.2">
      <c r="B110" s="165" t="s">
        <v>412</v>
      </c>
      <c r="C110" s="166">
        <v>360575</v>
      </c>
      <c r="G110" s="156">
        <v>213</v>
      </c>
      <c r="H110" s="156">
        <v>72005727</v>
      </c>
      <c r="I110" s="156">
        <v>14</v>
      </c>
      <c r="J110" s="156">
        <v>2195</v>
      </c>
      <c r="K110" s="156">
        <v>21</v>
      </c>
    </row>
    <row r="111" spans="2:11" ht="15" customHeight="1" x14ac:dyDescent="0.2">
      <c r="B111" s="165" t="s">
        <v>413</v>
      </c>
      <c r="C111" s="166">
        <v>207857</v>
      </c>
      <c r="G111" s="156">
        <v>400</v>
      </c>
      <c r="H111" s="156">
        <v>72005722</v>
      </c>
      <c r="I111" s="156">
        <v>14</v>
      </c>
      <c r="J111" s="156">
        <v>2140</v>
      </c>
      <c r="K111" s="156">
        <v>12</v>
      </c>
    </row>
    <row r="112" spans="2:11" ht="15" customHeight="1" x14ac:dyDescent="0.2">
      <c r="B112" s="165" t="s">
        <v>414</v>
      </c>
      <c r="C112" s="166">
        <v>8745</v>
      </c>
      <c r="G112" s="156">
        <v>400</v>
      </c>
      <c r="H112" s="156">
        <v>72005722</v>
      </c>
      <c r="I112" s="156">
        <v>14</v>
      </c>
      <c r="J112" s="156">
        <v>2154</v>
      </c>
      <c r="K112" s="156">
        <v>23</v>
      </c>
    </row>
    <row r="113" spans="2:16" ht="15" customHeight="1" x14ac:dyDescent="0.2">
      <c r="B113" s="165" t="s">
        <v>415</v>
      </c>
      <c r="C113" s="166">
        <v>307076</v>
      </c>
      <c r="G113" s="156">
        <v>400</v>
      </c>
      <c r="H113" s="156">
        <v>72005723</v>
      </c>
      <c r="I113" s="156">
        <v>14</v>
      </c>
      <c r="J113" s="156">
        <v>2153</v>
      </c>
      <c r="K113" s="156">
        <v>1</v>
      </c>
    </row>
    <row r="114" spans="2:16" ht="15" customHeight="1" x14ac:dyDescent="0.2">
      <c r="B114" s="165" t="s">
        <v>416</v>
      </c>
      <c r="C114" s="166">
        <v>44014</v>
      </c>
      <c r="G114" s="156">
        <v>400</v>
      </c>
      <c r="H114" s="156">
        <v>72005723</v>
      </c>
      <c r="I114" s="156">
        <v>14</v>
      </c>
      <c r="J114" s="156">
        <v>2160</v>
      </c>
      <c r="K114" s="156">
        <v>2</v>
      </c>
    </row>
    <row r="115" spans="2:16" ht="15" customHeight="1" x14ac:dyDescent="0.2">
      <c r="B115" s="128" t="s">
        <v>417</v>
      </c>
      <c r="C115" s="161">
        <f>SUM(C83:C114)</f>
        <v>5480789</v>
      </c>
      <c r="G115" s="156">
        <v>400</v>
      </c>
      <c r="H115" s="156">
        <v>72005724</v>
      </c>
      <c r="I115" s="156">
        <v>14</v>
      </c>
      <c r="J115" s="156">
        <v>2155</v>
      </c>
      <c r="K115" s="156">
        <v>8</v>
      </c>
    </row>
    <row r="116" spans="2:16" ht="15" customHeight="1" x14ac:dyDescent="0.2">
      <c r="G116" s="156">
        <v>400</v>
      </c>
      <c r="H116" s="156">
        <v>72005725</v>
      </c>
      <c r="I116" s="156">
        <v>14</v>
      </c>
      <c r="J116" s="156">
        <v>2152</v>
      </c>
      <c r="K116" s="156">
        <v>20</v>
      </c>
    </row>
    <row r="117" spans="2:16" ht="15" customHeight="1" x14ac:dyDescent="0.2">
      <c r="G117" s="156">
        <v>400</v>
      </c>
      <c r="H117" s="156">
        <v>72005727</v>
      </c>
      <c r="I117" s="156">
        <v>14</v>
      </c>
      <c r="J117" s="156">
        <v>2151</v>
      </c>
      <c r="K117" s="156">
        <v>21</v>
      </c>
    </row>
    <row r="118" spans="2:16" ht="15" customHeight="1" x14ac:dyDescent="0.2">
      <c r="G118" s="156">
        <v>400</v>
      </c>
      <c r="H118" s="156">
        <v>72005727</v>
      </c>
      <c r="I118" s="156">
        <v>14</v>
      </c>
      <c r="J118" s="156">
        <v>2161</v>
      </c>
      <c r="K118" s="156">
        <v>4</v>
      </c>
    </row>
    <row r="119" spans="2:16" ht="15" customHeight="1" x14ac:dyDescent="0.2">
      <c r="G119" s="156">
        <v>400</v>
      </c>
      <c r="H119" s="156">
        <v>72005727</v>
      </c>
      <c r="I119" s="156">
        <v>14</v>
      </c>
      <c r="J119" s="156">
        <v>2195</v>
      </c>
      <c r="K119" s="156">
        <v>1</v>
      </c>
    </row>
    <row r="120" spans="2:16" ht="15" customHeight="1" x14ac:dyDescent="0.2">
      <c r="G120" s="152"/>
      <c r="H120" s="152"/>
      <c r="I120" s="152"/>
      <c r="J120" s="152"/>
      <c r="K120" s="152">
        <f>SUM(K45:K119)</f>
        <v>41479</v>
      </c>
    </row>
    <row r="124" spans="2:16" ht="15" customHeight="1" x14ac:dyDescent="0.2">
      <c r="B124" s="167"/>
      <c r="C124" s="164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</row>
    <row r="125" spans="2:16" ht="15" customHeight="1" x14ac:dyDescent="0.2">
      <c r="E125" s="163"/>
      <c r="F125" s="163"/>
      <c r="G125" s="163"/>
      <c r="I125" s="163"/>
      <c r="J125" s="163"/>
      <c r="K125" s="163"/>
      <c r="L125" s="163"/>
      <c r="M125" s="163"/>
      <c r="N125" s="163"/>
      <c r="O125" s="163"/>
      <c r="P125" s="163"/>
    </row>
    <row r="126" spans="2:16" ht="15" customHeight="1" x14ac:dyDescent="0.2">
      <c r="E126" s="165"/>
      <c r="F126" s="165"/>
      <c r="G126" s="165"/>
      <c r="I126" s="165"/>
      <c r="J126" s="165"/>
      <c r="K126" s="165"/>
      <c r="L126" s="165"/>
      <c r="M126" s="165"/>
      <c r="N126" s="165"/>
      <c r="O126" s="165"/>
      <c r="P126" s="165"/>
    </row>
    <row r="127" spans="2:16" ht="15" customHeight="1" x14ac:dyDescent="0.2">
      <c r="E127" s="166"/>
      <c r="F127" s="166"/>
      <c r="G127" s="166"/>
      <c r="I127" s="166"/>
      <c r="J127" s="166"/>
      <c r="K127" s="166"/>
      <c r="L127" s="166"/>
      <c r="M127" s="166"/>
      <c r="N127" s="166"/>
      <c r="O127" s="166"/>
      <c r="P127" s="166"/>
    </row>
    <row r="128" spans="2:16" ht="15" customHeight="1" x14ac:dyDescent="0.2">
      <c r="E128" s="166"/>
      <c r="F128" s="166"/>
      <c r="G128" s="166"/>
      <c r="I128" s="166"/>
      <c r="J128" s="166"/>
      <c r="K128" s="166"/>
      <c r="L128" s="166"/>
      <c r="M128" s="166"/>
      <c r="N128" s="166"/>
      <c r="O128" s="166"/>
      <c r="P128" s="166"/>
    </row>
    <row r="129" spans="5:16" ht="15" customHeight="1" x14ac:dyDescent="0.2">
      <c r="E129" s="166"/>
      <c r="F129" s="166"/>
      <c r="G129" s="166"/>
      <c r="I129" s="166"/>
      <c r="J129" s="166"/>
      <c r="K129" s="166"/>
      <c r="L129" s="166"/>
      <c r="M129" s="166"/>
      <c r="N129" s="166"/>
      <c r="O129" s="166"/>
      <c r="P129" s="166"/>
    </row>
    <row r="130" spans="5:16" ht="15" customHeight="1" x14ac:dyDescent="0.2">
      <c r="E130" s="166"/>
      <c r="F130" s="166"/>
      <c r="G130" s="166"/>
      <c r="I130" s="166"/>
      <c r="J130" s="166"/>
      <c r="K130" s="166"/>
      <c r="L130" s="166"/>
      <c r="M130" s="166"/>
      <c r="N130" s="166"/>
      <c r="O130" s="166"/>
      <c r="P130" s="166"/>
    </row>
    <row r="131" spans="5:16" ht="15" customHeight="1" x14ac:dyDescent="0.2">
      <c r="E131" s="166"/>
      <c r="F131" s="166"/>
      <c r="G131" s="166"/>
      <c r="I131" s="166"/>
      <c r="J131" s="166"/>
      <c r="K131" s="166"/>
      <c r="L131" s="166"/>
      <c r="M131" s="166"/>
      <c r="N131" s="166"/>
      <c r="O131" s="166"/>
      <c r="P131" s="166"/>
    </row>
    <row r="132" spans="5:16" ht="15" customHeight="1" x14ac:dyDescent="0.2">
      <c r="E132" s="166"/>
      <c r="F132" s="166"/>
      <c r="G132" s="166"/>
      <c r="I132" s="166"/>
      <c r="J132" s="166"/>
      <c r="K132" s="166"/>
      <c r="L132" s="166"/>
      <c r="M132" s="166"/>
      <c r="N132" s="166"/>
      <c r="O132" s="166"/>
      <c r="P132" s="166"/>
    </row>
    <row r="133" spans="5:16" ht="15" customHeight="1" x14ac:dyDescent="0.2">
      <c r="E133" s="166"/>
      <c r="F133" s="166"/>
      <c r="G133" s="166"/>
      <c r="I133" s="166"/>
      <c r="J133" s="166"/>
      <c r="K133" s="166"/>
      <c r="L133" s="166"/>
      <c r="M133" s="166"/>
      <c r="N133" s="166"/>
      <c r="O133" s="166"/>
      <c r="P133" s="166"/>
    </row>
    <row r="134" spans="5:16" ht="15" customHeight="1" x14ac:dyDescent="0.2">
      <c r="E134" s="166"/>
      <c r="F134" s="166"/>
      <c r="G134" s="166"/>
      <c r="I134" s="166"/>
      <c r="J134" s="166"/>
      <c r="K134" s="166"/>
      <c r="L134" s="166"/>
      <c r="M134" s="166"/>
      <c r="N134" s="166"/>
      <c r="O134" s="166"/>
      <c r="P134" s="166"/>
    </row>
    <row r="135" spans="5:16" ht="15" customHeight="1" x14ac:dyDescent="0.2">
      <c r="E135" s="166"/>
      <c r="F135" s="166"/>
      <c r="G135" s="166"/>
      <c r="I135" s="166"/>
      <c r="J135" s="166"/>
      <c r="K135" s="166"/>
      <c r="L135" s="166"/>
      <c r="M135" s="166"/>
      <c r="N135" s="166"/>
      <c r="O135" s="166"/>
      <c r="P135" s="166"/>
    </row>
    <row r="136" spans="5:16" ht="15" customHeight="1" x14ac:dyDescent="0.2">
      <c r="E136" s="166"/>
      <c r="F136" s="166"/>
      <c r="G136" s="166"/>
      <c r="I136" s="166"/>
      <c r="J136" s="166"/>
      <c r="K136" s="166"/>
      <c r="L136" s="166"/>
      <c r="M136" s="166"/>
      <c r="N136" s="166"/>
      <c r="O136" s="166"/>
      <c r="P136" s="166"/>
    </row>
    <row r="137" spans="5:16" ht="15" customHeight="1" x14ac:dyDescent="0.2">
      <c r="E137" s="166"/>
      <c r="F137" s="166"/>
      <c r="G137" s="166"/>
      <c r="I137" s="166"/>
      <c r="J137" s="166"/>
      <c r="K137" s="166"/>
      <c r="L137" s="166"/>
      <c r="M137" s="166"/>
      <c r="N137" s="166"/>
      <c r="O137" s="166"/>
      <c r="P137" s="166"/>
    </row>
    <row r="138" spans="5:16" ht="15" customHeight="1" x14ac:dyDescent="0.2">
      <c r="E138" s="166"/>
      <c r="F138" s="166"/>
      <c r="G138" s="166"/>
      <c r="I138" s="166"/>
      <c r="J138" s="166"/>
      <c r="K138" s="166"/>
      <c r="L138" s="166"/>
      <c r="M138" s="166"/>
      <c r="N138" s="166"/>
      <c r="O138" s="166"/>
      <c r="P138" s="166"/>
    </row>
    <row r="139" spans="5:16" ht="15" customHeight="1" x14ac:dyDescent="0.2">
      <c r="E139" s="166"/>
      <c r="F139" s="166"/>
      <c r="G139" s="166"/>
      <c r="I139" s="166"/>
      <c r="J139" s="166"/>
      <c r="K139" s="166"/>
      <c r="L139" s="166"/>
      <c r="M139" s="166"/>
      <c r="N139" s="166"/>
      <c r="O139" s="166"/>
      <c r="P139" s="166"/>
    </row>
    <row r="140" spans="5:16" ht="15" customHeight="1" x14ac:dyDescent="0.2">
      <c r="E140" s="166"/>
      <c r="F140" s="166"/>
      <c r="G140" s="166"/>
      <c r="I140" s="166"/>
      <c r="J140" s="166"/>
      <c r="K140" s="166"/>
      <c r="L140" s="166"/>
      <c r="M140" s="166"/>
      <c r="N140" s="166"/>
      <c r="O140" s="166"/>
      <c r="P140" s="166"/>
    </row>
    <row r="141" spans="5:16" ht="15" customHeight="1" x14ac:dyDescent="0.2">
      <c r="E141" s="166"/>
      <c r="F141" s="166"/>
      <c r="G141" s="166"/>
      <c r="I141" s="166"/>
      <c r="J141" s="166"/>
      <c r="K141" s="166"/>
      <c r="L141" s="166"/>
      <c r="M141" s="166"/>
      <c r="N141" s="166"/>
      <c r="O141" s="166"/>
      <c r="P141" s="166"/>
    </row>
    <row r="142" spans="5:16" ht="15" customHeight="1" x14ac:dyDescent="0.2">
      <c r="E142" s="166"/>
      <c r="F142" s="166"/>
      <c r="G142" s="166"/>
      <c r="I142" s="166"/>
      <c r="J142" s="166"/>
      <c r="K142" s="166"/>
      <c r="L142" s="166"/>
      <c r="M142" s="166"/>
      <c r="N142" s="166"/>
      <c r="O142" s="166"/>
      <c r="P142" s="166"/>
    </row>
    <row r="143" spans="5:16" ht="15" customHeight="1" x14ac:dyDescent="0.2">
      <c r="E143" s="166"/>
      <c r="F143" s="166"/>
      <c r="G143" s="166"/>
      <c r="I143" s="166"/>
      <c r="J143" s="166"/>
      <c r="K143" s="166"/>
      <c r="L143" s="166"/>
      <c r="M143" s="166"/>
      <c r="N143" s="166"/>
      <c r="O143" s="166"/>
      <c r="P143" s="166"/>
    </row>
    <row r="144" spans="5:16" ht="15" customHeight="1" x14ac:dyDescent="0.2">
      <c r="E144" s="166"/>
      <c r="F144" s="166"/>
      <c r="G144" s="166"/>
      <c r="I144" s="166"/>
      <c r="J144" s="166"/>
      <c r="K144" s="166"/>
      <c r="L144" s="166"/>
      <c r="M144" s="166"/>
      <c r="N144" s="166"/>
      <c r="O144" s="166"/>
      <c r="P144" s="166"/>
    </row>
    <row r="145" spans="5:16" ht="15" customHeight="1" x14ac:dyDescent="0.2">
      <c r="E145" s="166"/>
      <c r="F145" s="166"/>
      <c r="G145" s="166"/>
      <c r="I145" s="166"/>
      <c r="J145" s="166"/>
      <c r="K145" s="166"/>
      <c r="L145" s="166"/>
      <c r="M145" s="166"/>
      <c r="N145" s="166"/>
      <c r="O145" s="166"/>
      <c r="P145" s="166"/>
    </row>
    <row r="146" spans="5:16" ht="15" customHeight="1" x14ac:dyDescent="0.2">
      <c r="E146" s="166"/>
      <c r="F146" s="166"/>
      <c r="G146" s="166"/>
      <c r="I146" s="166"/>
      <c r="J146" s="166"/>
      <c r="K146" s="166"/>
      <c r="L146" s="166"/>
      <c r="M146" s="166"/>
      <c r="N146" s="166"/>
      <c r="O146" s="166"/>
      <c r="P146" s="166"/>
    </row>
    <row r="147" spans="5:16" ht="15" customHeight="1" x14ac:dyDescent="0.2">
      <c r="E147" s="166"/>
      <c r="F147" s="166"/>
      <c r="G147" s="166"/>
      <c r="I147" s="166"/>
      <c r="J147" s="166"/>
      <c r="K147" s="166"/>
      <c r="L147" s="166"/>
      <c r="M147" s="166"/>
      <c r="N147" s="166"/>
      <c r="O147" s="166"/>
      <c r="P147" s="166"/>
    </row>
    <row r="148" spans="5:16" ht="15" customHeight="1" x14ac:dyDescent="0.2">
      <c r="E148" s="166"/>
      <c r="F148" s="166"/>
      <c r="G148" s="166"/>
      <c r="I148" s="166"/>
      <c r="J148" s="166"/>
      <c r="K148" s="166"/>
      <c r="L148" s="166"/>
      <c r="M148" s="166"/>
      <c r="N148" s="166"/>
      <c r="O148" s="166"/>
      <c r="P148" s="166"/>
    </row>
    <row r="149" spans="5:16" ht="15" customHeight="1" x14ac:dyDescent="0.2">
      <c r="E149" s="166"/>
      <c r="F149" s="166"/>
      <c r="G149" s="166"/>
      <c r="I149" s="166"/>
      <c r="J149" s="166"/>
      <c r="K149" s="166"/>
      <c r="L149" s="166"/>
      <c r="M149" s="166"/>
      <c r="N149" s="166"/>
      <c r="O149" s="166"/>
      <c r="P149" s="166"/>
    </row>
    <row r="150" spans="5:16" ht="15" customHeight="1" x14ac:dyDescent="0.2">
      <c r="E150" s="166"/>
      <c r="F150" s="166"/>
      <c r="G150" s="166"/>
      <c r="I150" s="166"/>
      <c r="J150" s="166"/>
      <c r="K150" s="166"/>
      <c r="L150" s="166"/>
      <c r="M150" s="166"/>
      <c r="N150" s="166"/>
      <c r="O150" s="166"/>
      <c r="P150" s="166"/>
    </row>
    <row r="151" spans="5:16" ht="15" customHeight="1" x14ac:dyDescent="0.2">
      <c r="E151" s="166"/>
      <c r="F151" s="166"/>
      <c r="G151" s="166"/>
      <c r="I151" s="166"/>
      <c r="J151" s="166"/>
      <c r="K151" s="166"/>
      <c r="L151" s="166"/>
      <c r="M151" s="166"/>
      <c r="N151" s="166"/>
      <c r="O151" s="166"/>
      <c r="P151" s="166"/>
    </row>
    <row r="152" spans="5:16" ht="15" customHeight="1" x14ac:dyDescent="0.2">
      <c r="E152" s="166"/>
      <c r="F152" s="166"/>
      <c r="G152" s="166"/>
      <c r="I152" s="166"/>
      <c r="J152" s="166"/>
      <c r="K152" s="166"/>
      <c r="L152" s="166"/>
      <c r="M152" s="166"/>
      <c r="N152" s="166"/>
      <c r="O152" s="166"/>
      <c r="P152" s="166"/>
    </row>
    <row r="153" spans="5:16" ht="15" customHeight="1" x14ac:dyDescent="0.2">
      <c r="E153" s="166"/>
      <c r="F153" s="166"/>
      <c r="G153" s="166"/>
      <c r="I153" s="166"/>
      <c r="J153" s="166"/>
      <c r="K153" s="166"/>
      <c r="L153" s="166"/>
      <c r="M153" s="166"/>
      <c r="N153" s="166"/>
      <c r="O153" s="166"/>
      <c r="P153" s="166"/>
    </row>
    <row r="154" spans="5:16" ht="15" customHeight="1" x14ac:dyDescent="0.2">
      <c r="E154" s="166"/>
      <c r="F154" s="166"/>
      <c r="G154" s="166"/>
      <c r="I154" s="166"/>
      <c r="J154" s="166"/>
      <c r="K154" s="166"/>
      <c r="L154" s="166"/>
      <c r="M154" s="166"/>
      <c r="N154" s="166"/>
      <c r="O154" s="166"/>
      <c r="P154" s="166"/>
    </row>
    <row r="155" spans="5:16" ht="15" customHeight="1" x14ac:dyDescent="0.2">
      <c r="E155" s="166"/>
      <c r="F155" s="166"/>
      <c r="G155" s="166"/>
      <c r="I155" s="166"/>
      <c r="J155" s="166"/>
      <c r="K155" s="166"/>
      <c r="L155" s="166"/>
      <c r="M155" s="166"/>
      <c r="N155" s="166"/>
      <c r="O155" s="166"/>
      <c r="P155" s="166"/>
    </row>
    <row r="156" spans="5:16" ht="15" customHeight="1" x14ac:dyDescent="0.2">
      <c r="E156" s="166"/>
      <c r="F156" s="166"/>
      <c r="G156" s="166"/>
      <c r="I156" s="166"/>
      <c r="J156" s="166"/>
      <c r="K156" s="166"/>
      <c r="L156" s="166"/>
      <c r="M156" s="166"/>
      <c r="N156" s="166"/>
      <c r="O156" s="166"/>
      <c r="P156" s="166"/>
    </row>
    <row r="157" spans="5:16" ht="15" customHeight="1" x14ac:dyDescent="0.2">
      <c r="E157" s="166"/>
      <c r="F157" s="166"/>
      <c r="G157" s="166"/>
      <c r="I157" s="166"/>
      <c r="J157" s="166"/>
      <c r="K157" s="166"/>
      <c r="L157" s="166"/>
      <c r="M157" s="166"/>
      <c r="N157" s="166"/>
      <c r="O157" s="166"/>
      <c r="P157" s="166"/>
    </row>
    <row r="158" spans="5:16" ht="15" customHeight="1" x14ac:dyDescent="0.2">
      <c r="E158" s="166"/>
      <c r="F158" s="166"/>
      <c r="G158" s="166"/>
      <c r="I158" s="166"/>
      <c r="J158" s="166"/>
      <c r="K158" s="166"/>
      <c r="L158" s="166"/>
      <c r="M158" s="166"/>
      <c r="N158" s="166"/>
      <c r="O158" s="166"/>
      <c r="P158" s="166"/>
    </row>
  </sheetData>
  <mergeCells count="55">
    <mergeCell ref="B77:D77"/>
    <mergeCell ref="B71:D71"/>
    <mergeCell ref="B72:D72"/>
    <mergeCell ref="B73:D73"/>
    <mergeCell ref="B74:D74"/>
    <mergeCell ref="B75:D75"/>
    <mergeCell ref="B76:D76"/>
    <mergeCell ref="B70:D70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46:D46"/>
    <mergeCell ref="D29:J29"/>
    <mergeCell ref="D30:J30"/>
    <mergeCell ref="D31:J31"/>
    <mergeCell ref="D32:J32"/>
    <mergeCell ref="D33:J33"/>
    <mergeCell ref="D34:J34"/>
    <mergeCell ref="D36:J36"/>
    <mergeCell ref="D37:J37"/>
    <mergeCell ref="D38:J38"/>
    <mergeCell ref="D39:J39"/>
    <mergeCell ref="B45:C45"/>
    <mergeCell ref="M3:M5"/>
    <mergeCell ref="E4:E5"/>
    <mergeCell ref="F4:F5"/>
    <mergeCell ref="K4:L4"/>
    <mergeCell ref="D26:J26"/>
    <mergeCell ref="D27:J27"/>
    <mergeCell ref="B3:B5"/>
    <mergeCell ref="C3:C5"/>
    <mergeCell ref="D3:D5"/>
    <mergeCell ref="E3:H3"/>
    <mergeCell ref="I3:I5"/>
    <mergeCell ref="J3:L3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B2:N122"/>
  <sheetViews>
    <sheetView topLeftCell="C1" workbookViewId="0">
      <selection activeCell="F62" sqref="F62:J62"/>
    </sheetView>
  </sheetViews>
  <sheetFormatPr defaultColWidth="9.109375" defaultRowHeight="15" customHeight="1" x14ac:dyDescent="0.2"/>
  <cols>
    <col min="1" max="1" width="0.88671875" style="129" customWidth="1"/>
    <col min="2" max="2" width="44.109375" style="129" customWidth="1"/>
    <col min="3" max="14" width="11.109375" style="129" customWidth="1"/>
    <col min="15" max="16384" width="9.109375" style="129"/>
  </cols>
  <sheetData>
    <row r="2" spans="2:14" ht="15" customHeight="1" x14ac:dyDescent="0.25">
      <c r="B2" s="128" t="s">
        <v>288</v>
      </c>
    </row>
    <row r="3" spans="2:14" ht="15" customHeight="1" x14ac:dyDescent="0.2">
      <c r="B3" s="308">
        <v>2016</v>
      </c>
      <c r="C3" s="303" t="s">
        <v>418</v>
      </c>
      <c r="D3" s="303" t="s">
        <v>290</v>
      </c>
      <c r="E3" s="303" t="s">
        <v>291</v>
      </c>
      <c r="F3" s="303"/>
      <c r="G3" s="303"/>
      <c r="H3" s="303"/>
      <c r="I3" s="303" t="s">
        <v>292</v>
      </c>
      <c r="J3" s="304" t="s">
        <v>293</v>
      </c>
      <c r="K3" s="304"/>
      <c r="L3" s="304"/>
      <c r="M3" s="305" t="s">
        <v>294</v>
      </c>
    </row>
    <row r="4" spans="2:14" ht="15" customHeight="1" x14ac:dyDescent="0.2">
      <c r="B4" s="309"/>
      <c r="C4" s="303"/>
      <c r="D4" s="303"/>
      <c r="E4" s="303" t="s">
        <v>295</v>
      </c>
      <c r="F4" s="303" t="s">
        <v>296</v>
      </c>
      <c r="G4" s="131" t="s">
        <v>297</v>
      </c>
      <c r="H4" s="131" t="s">
        <v>298</v>
      </c>
      <c r="I4" s="303"/>
      <c r="J4" s="131" t="s">
        <v>299</v>
      </c>
      <c r="K4" s="305" t="s">
        <v>300</v>
      </c>
      <c r="L4" s="305"/>
      <c r="M4" s="305"/>
      <c r="N4" s="129" t="s">
        <v>301</v>
      </c>
    </row>
    <row r="5" spans="2:14" ht="15" customHeight="1" x14ac:dyDescent="0.2">
      <c r="B5" s="310"/>
      <c r="C5" s="303" t="s">
        <v>419</v>
      </c>
      <c r="D5" s="303"/>
      <c r="E5" s="303"/>
      <c r="F5" s="303"/>
      <c r="G5" s="131" t="s">
        <v>302</v>
      </c>
      <c r="H5" s="131" t="s">
        <v>302</v>
      </c>
      <c r="I5" s="303"/>
      <c r="J5" s="132" t="s">
        <v>303</v>
      </c>
      <c r="K5" s="132" t="s">
        <v>304</v>
      </c>
      <c r="L5" s="132" t="s">
        <v>305</v>
      </c>
      <c r="M5" s="305"/>
      <c r="N5" s="129" t="s">
        <v>306</v>
      </c>
    </row>
    <row r="6" spans="2:14" ht="15" customHeight="1" x14ac:dyDescent="0.2">
      <c r="B6" s="133" t="s">
        <v>307</v>
      </c>
      <c r="C6" s="134">
        <v>86</v>
      </c>
      <c r="D6" s="135">
        <v>4.1980952380952399</v>
      </c>
      <c r="E6" s="135">
        <v>256.27906976744202</v>
      </c>
      <c r="F6" s="135">
        <v>80.476138313798501</v>
      </c>
      <c r="G6" s="135">
        <v>80.803551410250705</v>
      </c>
      <c r="H6" s="135">
        <v>79.040503342508799</v>
      </c>
      <c r="I6" s="135">
        <v>5250</v>
      </c>
      <c r="J6" s="134">
        <v>5057</v>
      </c>
      <c r="K6" s="134">
        <v>4937</v>
      </c>
      <c r="L6" s="134">
        <v>161</v>
      </c>
      <c r="M6" s="135">
        <v>30.7017543859649</v>
      </c>
      <c r="N6" s="136">
        <v>4117</v>
      </c>
    </row>
    <row r="7" spans="2:14" ht="15" customHeight="1" x14ac:dyDescent="0.2">
      <c r="B7" s="133" t="s">
        <v>308</v>
      </c>
      <c r="C7" s="134">
        <v>113</v>
      </c>
      <c r="D7" s="135">
        <v>9.9767251270283595</v>
      </c>
      <c r="E7" s="135">
        <v>269.327433628319</v>
      </c>
      <c r="F7" s="135">
        <v>77.546756357335795</v>
      </c>
      <c r="G7" s="135">
        <v>79.785586658725407</v>
      </c>
      <c r="H7" s="135">
        <v>64.278150370631806</v>
      </c>
      <c r="I7" s="135">
        <v>3050.5</v>
      </c>
      <c r="J7" s="134">
        <v>2778</v>
      </c>
      <c r="K7" s="134">
        <v>2528</v>
      </c>
      <c r="L7" s="134">
        <v>258</v>
      </c>
      <c r="M7" s="135">
        <v>84.868421052631604</v>
      </c>
      <c r="N7" s="136">
        <v>2380</v>
      </c>
    </row>
    <row r="8" spans="2:14" ht="15" customHeight="1" x14ac:dyDescent="0.2">
      <c r="B8" s="133" t="s">
        <v>309</v>
      </c>
      <c r="C8" s="134">
        <v>115</v>
      </c>
      <c r="D8" s="135">
        <v>48.483687943262403</v>
      </c>
      <c r="E8" s="135">
        <v>297.22608695652201</v>
      </c>
      <c r="F8" s="135">
        <v>81.209313376098805</v>
      </c>
      <c r="G8" s="135">
        <v>81.209313376098805</v>
      </c>
      <c r="H8" s="137"/>
      <c r="I8" s="135">
        <v>705</v>
      </c>
      <c r="J8" s="134">
        <v>292</v>
      </c>
      <c r="K8" s="134">
        <v>618</v>
      </c>
      <c r="L8" s="134">
        <v>8</v>
      </c>
      <c r="M8" s="135">
        <v>11.188811188811201</v>
      </c>
      <c r="N8" s="136">
        <v>626</v>
      </c>
    </row>
    <row r="9" spans="2:14" ht="15" customHeight="1" x14ac:dyDescent="0.2">
      <c r="B9" s="133" t="s">
        <v>310</v>
      </c>
      <c r="C9" s="134">
        <v>72</v>
      </c>
      <c r="D9" s="135">
        <v>8.6812549433166399</v>
      </c>
      <c r="E9" s="135">
        <v>228.666666666667</v>
      </c>
      <c r="F9" s="135">
        <v>81.416279299772498</v>
      </c>
      <c r="G9" s="135">
        <v>83.5136278479483</v>
      </c>
      <c r="H9" s="135">
        <v>71.972789115646293</v>
      </c>
      <c r="I9" s="135">
        <v>1896.5</v>
      </c>
      <c r="J9" s="134">
        <v>1695</v>
      </c>
      <c r="K9" s="134">
        <v>1447</v>
      </c>
      <c r="L9" s="134">
        <v>84</v>
      </c>
      <c r="M9" s="135">
        <v>44.187269857969497</v>
      </c>
      <c r="N9" s="136">
        <v>1625</v>
      </c>
    </row>
    <row r="10" spans="2:14" ht="15" customHeight="1" x14ac:dyDescent="0.2">
      <c r="B10" s="133" t="s">
        <v>311</v>
      </c>
      <c r="C10" s="134">
        <v>40</v>
      </c>
      <c r="D10" s="135">
        <v>8.0557365182772305</v>
      </c>
      <c r="E10" s="135">
        <v>278.22500000000002</v>
      </c>
      <c r="F10" s="135">
        <v>85.286228829795405</v>
      </c>
      <c r="G10" s="135">
        <v>85.286228829795405</v>
      </c>
      <c r="H10" s="137"/>
      <c r="I10" s="135">
        <v>1381.5</v>
      </c>
      <c r="J10" s="134">
        <v>1379</v>
      </c>
      <c r="K10" s="134">
        <v>1367</v>
      </c>
      <c r="L10" s="134">
        <v>0</v>
      </c>
      <c r="M10" s="135">
        <v>0</v>
      </c>
      <c r="N10" s="136">
        <v>1151</v>
      </c>
    </row>
    <row r="11" spans="2:14" ht="15" customHeight="1" x14ac:dyDescent="0.2">
      <c r="B11" s="133" t="s">
        <v>312</v>
      </c>
      <c r="C11" s="134">
        <v>93</v>
      </c>
      <c r="D11" s="135">
        <v>5.9091995221027496</v>
      </c>
      <c r="E11" s="135">
        <v>239.322580645161</v>
      </c>
      <c r="F11" s="135">
        <v>79.015194547003702</v>
      </c>
      <c r="G11" s="135">
        <v>76.409334225493495</v>
      </c>
      <c r="H11" s="135">
        <v>93.656015037594003</v>
      </c>
      <c r="I11" s="135">
        <v>3766.5</v>
      </c>
      <c r="J11" s="134">
        <v>3573</v>
      </c>
      <c r="K11" s="134">
        <v>3365</v>
      </c>
      <c r="L11" s="134">
        <v>34</v>
      </c>
      <c r="M11" s="135">
        <v>9.0233545647558397</v>
      </c>
      <c r="N11" s="136">
        <v>3323</v>
      </c>
    </row>
    <row r="12" spans="2:14" ht="15" customHeight="1" x14ac:dyDescent="0.2">
      <c r="B12" s="133" t="s">
        <v>313</v>
      </c>
      <c r="C12" s="134">
        <v>56</v>
      </c>
      <c r="D12" s="135">
        <v>6.5833996287456902</v>
      </c>
      <c r="E12" s="135">
        <v>221.66071428571399</v>
      </c>
      <c r="F12" s="135">
        <v>68.087323789150304</v>
      </c>
      <c r="G12" s="135">
        <v>71.559069624625806</v>
      </c>
      <c r="H12" s="135">
        <v>59.3966179861645</v>
      </c>
      <c r="I12" s="135">
        <v>1885.5</v>
      </c>
      <c r="J12" s="134">
        <v>1800</v>
      </c>
      <c r="K12" s="134">
        <v>1744</v>
      </c>
      <c r="L12" s="134">
        <v>16</v>
      </c>
      <c r="M12" s="135">
        <v>8.4700899947061892</v>
      </c>
      <c r="N12" s="136">
        <v>1560</v>
      </c>
    </row>
    <row r="13" spans="2:14" ht="15" customHeight="1" x14ac:dyDescent="0.2">
      <c r="B13" s="133" t="s">
        <v>314</v>
      </c>
      <c r="C13" s="134">
        <v>75</v>
      </c>
      <c r="D13" s="135">
        <v>7.7295612562934499</v>
      </c>
      <c r="E13" s="135">
        <v>214.933333333333</v>
      </c>
      <c r="F13" s="135">
        <v>77.007595662351306</v>
      </c>
      <c r="G13" s="135">
        <v>74.852185445101398</v>
      </c>
      <c r="H13" s="135">
        <v>90.761636107193198</v>
      </c>
      <c r="I13" s="135">
        <v>2085.5</v>
      </c>
      <c r="J13" s="134">
        <v>2030</v>
      </c>
      <c r="K13" s="134">
        <v>1711</v>
      </c>
      <c r="L13" s="134">
        <v>2</v>
      </c>
      <c r="M13" s="135">
        <v>0.95831336847148996</v>
      </c>
      <c r="N13" s="136">
        <v>1841</v>
      </c>
    </row>
    <row r="14" spans="2:14" ht="15" customHeight="1" x14ac:dyDescent="0.2">
      <c r="B14" s="133" t="s">
        <v>315</v>
      </c>
      <c r="C14" s="134">
        <v>32</v>
      </c>
      <c r="D14" s="135">
        <v>10.8338060124787</v>
      </c>
      <c r="E14" s="135">
        <v>298.4375</v>
      </c>
      <c r="F14" s="135">
        <v>85.0022251891411</v>
      </c>
      <c r="G14" s="135">
        <v>82.2658772874058</v>
      </c>
      <c r="H14" s="135">
        <v>90.349723902182504</v>
      </c>
      <c r="I14" s="135">
        <v>881.5</v>
      </c>
      <c r="J14" s="134">
        <v>714</v>
      </c>
      <c r="K14" s="134">
        <v>716</v>
      </c>
      <c r="L14" s="134">
        <v>4</v>
      </c>
      <c r="M14" s="135">
        <v>4.5146726862302504</v>
      </c>
      <c r="N14" s="136">
        <v>791</v>
      </c>
    </row>
    <row r="15" spans="2:14" ht="15" customHeight="1" x14ac:dyDescent="0.2">
      <c r="B15" s="133" t="s">
        <v>316</v>
      </c>
      <c r="C15" s="134">
        <v>65</v>
      </c>
      <c r="D15" s="135">
        <v>4.2954905063291102</v>
      </c>
      <c r="E15" s="135">
        <v>167.06153846153799</v>
      </c>
      <c r="F15" s="135">
        <v>51.139681642648597</v>
      </c>
      <c r="G15" s="135">
        <v>49.195751138087999</v>
      </c>
      <c r="H15" s="135">
        <v>77.390710382513703</v>
      </c>
      <c r="I15" s="135">
        <v>2528</v>
      </c>
      <c r="J15" s="134">
        <v>2517</v>
      </c>
      <c r="K15" s="134">
        <v>2521</v>
      </c>
      <c r="L15" s="134">
        <v>1</v>
      </c>
      <c r="M15" s="135">
        <v>0.395569620253165</v>
      </c>
      <c r="N15" s="136">
        <v>2308</v>
      </c>
    </row>
    <row r="16" spans="2:14" ht="15" customHeight="1" x14ac:dyDescent="0.2">
      <c r="B16" s="133" t="s">
        <v>420</v>
      </c>
      <c r="C16" s="134">
        <v>21</v>
      </c>
      <c r="D16" s="135" t="s">
        <v>421</v>
      </c>
      <c r="E16" s="135">
        <v>0</v>
      </c>
      <c r="F16" s="135" t="s">
        <v>421</v>
      </c>
      <c r="G16" s="135" t="s">
        <v>421</v>
      </c>
      <c r="H16" s="135"/>
      <c r="I16" s="135">
        <v>0</v>
      </c>
      <c r="J16" s="134">
        <v>0</v>
      </c>
      <c r="K16" s="134">
        <v>0</v>
      </c>
      <c r="L16" s="134">
        <v>0</v>
      </c>
      <c r="M16" s="135" t="s">
        <v>421</v>
      </c>
      <c r="N16" s="136"/>
    </row>
    <row r="17" spans="2:14" ht="15" customHeight="1" x14ac:dyDescent="0.2">
      <c r="B17" s="133" t="s">
        <v>319</v>
      </c>
      <c r="C17" s="134">
        <v>41</v>
      </c>
      <c r="D17" s="135">
        <v>6.7047146401985103</v>
      </c>
      <c r="E17" s="135">
        <v>263.60975609756099</v>
      </c>
      <c r="F17" s="135">
        <v>79.934916056504704</v>
      </c>
      <c r="G17" s="135">
        <v>77.114700246372806</v>
      </c>
      <c r="H17" s="135">
        <v>91.998438719750197</v>
      </c>
      <c r="I17" s="135">
        <v>1612</v>
      </c>
      <c r="J17" s="134">
        <v>1591</v>
      </c>
      <c r="K17" s="134">
        <v>1591</v>
      </c>
      <c r="L17" s="134">
        <v>5</v>
      </c>
      <c r="M17" s="135">
        <v>3.09789343246592</v>
      </c>
      <c r="N17" s="136">
        <v>1412</v>
      </c>
    </row>
    <row r="18" spans="2:14" ht="15" customHeight="1" x14ac:dyDescent="0.2">
      <c r="B18" s="133" t="s">
        <v>320</v>
      </c>
      <c r="C18" s="134">
        <v>16.082758620689699</v>
      </c>
      <c r="D18" s="135">
        <v>5.15481832543444</v>
      </c>
      <c r="E18" s="135">
        <v>202.88807890223001</v>
      </c>
      <c r="F18" s="135">
        <v>55.969125214408201</v>
      </c>
      <c r="G18" s="137"/>
      <c r="H18" s="135">
        <v>61.412358133669599</v>
      </c>
      <c r="I18" s="135">
        <v>633</v>
      </c>
      <c r="J18" s="134">
        <v>408</v>
      </c>
      <c r="K18" s="134">
        <v>145</v>
      </c>
      <c r="L18" s="134">
        <v>190</v>
      </c>
      <c r="M18" s="135">
        <v>303.030303030303</v>
      </c>
      <c r="N18" s="136">
        <v>594</v>
      </c>
    </row>
    <row r="19" spans="2:14" ht="15" customHeight="1" x14ac:dyDescent="0.2">
      <c r="B19" s="133" t="s">
        <v>321</v>
      </c>
      <c r="C19" s="134">
        <v>18</v>
      </c>
      <c r="D19" s="135">
        <v>3.3272727272727298</v>
      </c>
      <c r="E19" s="135">
        <v>162.666666666667</v>
      </c>
      <c r="F19" s="135">
        <v>48.557213930348297</v>
      </c>
      <c r="G19" s="135">
        <v>48.557213930348297</v>
      </c>
      <c r="H19" s="137"/>
      <c r="I19" s="135">
        <v>880</v>
      </c>
      <c r="J19" s="134">
        <v>863</v>
      </c>
      <c r="K19" s="134">
        <v>850</v>
      </c>
      <c r="L19" s="134">
        <v>16</v>
      </c>
      <c r="M19" s="135">
        <v>18.181818181818201</v>
      </c>
      <c r="N19" s="136">
        <v>243</v>
      </c>
    </row>
    <row r="20" spans="2:14" ht="15" customHeight="1" x14ac:dyDescent="0.2">
      <c r="B20" s="133" t="s">
        <v>322</v>
      </c>
      <c r="C20" s="134">
        <v>41</v>
      </c>
      <c r="D20" s="135">
        <v>5.2773871626219098</v>
      </c>
      <c r="E20" s="135">
        <v>283.756097560976</v>
      </c>
      <c r="F20" s="135">
        <v>83.052541404911494</v>
      </c>
      <c r="G20" s="135">
        <v>81.128246753246799</v>
      </c>
      <c r="H20" s="135">
        <v>97.097156398104303</v>
      </c>
      <c r="I20" s="135">
        <v>2204.5</v>
      </c>
      <c r="J20" s="134">
        <v>2166</v>
      </c>
      <c r="K20" s="134">
        <v>2153</v>
      </c>
      <c r="L20" s="134">
        <v>7</v>
      </c>
      <c r="M20" s="135">
        <v>3.1688546853780002</v>
      </c>
      <c r="N20" s="136">
        <v>1595</v>
      </c>
    </row>
    <row r="21" spans="2:14" ht="15" customHeight="1" x14ac:dyDescent="0.2">
      <c r="B21" s="133" t="s">
        <v>323</v>
      </c>
      <c r="C21" s="134">
        <v>32</v>
      </c>
      <c r="D21" s="135">
        <v>11.731138545953399</v>
      </c>
      <c r="E21" s="135">
        <v>267.25</v>
      </c>
      <c r="F21" s="135">
        <v>77.915451895043702</v>
      </c>
      <c r="G21" s="135">
        <v>77.915451895043702</v>
      </c>
      <c r="H21" s="137"/>
      <c r="I21" s="135">
        <v>729</v>
      </c>
      <c r="J21" s="134">
        <v>246</v>
      </c>
      <c r="K21" s="134">
        <v>659</v>
      </c>
      <c r="L21" s="134">
        <v>0</v>
      </c>
      <c r="M21" s="135">
        <v>0</v>
      </c>
      <c r="N21" s="136">
        <v>708</v>
      </c>
    </row>
    <row r="22" spans="2:14" ht="15" customHeight="1" x14ac:dyDescent="0.2">
      <c r="B22" s="138" t="s">
        <v>324</v>
      </c>
      <c r="C22" s="139">
        <v>917</v>
      </c>
      <c r="D22" s="140">
        <v>8.2080852397367607</v>
      </c>
      <c r="E22" s="140">
        <v>242.98532718425</v>
      </c>
      <c r="F22" s="140">
        <v>76.202081051478601</v>
      </c>
      <c r="G22" s="141">
        <v>76.310928065896306</v>
      </c>
      <c r="H22" s="141">
        <v>76.698863359188294</v>
      </c>
      <c r="I22" s="140">
        <v>27123.5</v>
      </c>
      <c r="J22" s="139">
        <v>27109</v>
      </c>
      <c r="K22" s="139">
        <v>26352</v>
      </c>
      <c r="L22" s="139">
        <v>786</v>
      </c>
      <c r="M22" s="141">
        <v>28.963077603360599</v>
      </c>
      <c r="N22" s="136">
        <v>21281</v>
      </c>
    </row>
    <row r="25" spans="2:14" ht="15" customHeight="1" x14ac:dyDescent="0.2">
      <c r="B25" s="143" t="s">
        <v>325</v>
      </c>
      <c r="C25" s="144"/>
      <c r="D25" s="145"/>
      <c r="E25" s="146"/>
      <c r="F25" s="146"/>
      <c r="G25" s="146"/>
      <c r="H25" s="146"/>
      <c r="I25" s="146"/>
      <c r="J25" s="146"/>
    </row>
    <row r="26" spans="2:14" ht="15" customHeight="1" x14ac:dyDescent="0.2">
      <c r="B26" s="143" t="s">
        <v>326</v>
      </c>
      <c r="C26" s="147" t="s">
        <v>327</v>
      </c>
      <c r="D26" s="299" t="s">
        <v>328</v>
      </c>
      <c r="E26" s="299"/>
      <c r="F26" s="299"/>
      <c r="G26" s="299"/>
      <c r="H26" s="299"/>
      <c r="I26" s="299"/>
      <c r="J26" s="299"/>
    </row>
    <row r="27" spans="2:14" ht="15" customHeight="1" x14ac:dyDescent="0.2">
      <c r="B27" s="143" t="s">
        <v>290</v>
      </c>
      <c r="C27" s="147" t="s">
        <v>327</v>
      </c>
      <c r="D27" s="299" t="s">
        <v>329</v>
      </c>
      <c r="E27" s="299"/>
      <c r="F27" s="299"/>
      <c r="G27" s="299"/>
      <c r="H27" s="299"/>
      <c r="I27" s="299"/>
      <c r="J27" s="299"/>
    </row>
    <row r="28" spans="2:14" ht="15" customHeight="1" x14ac:dyDescent="0.2">
      <c r="B28" s="143" t="s">
        <v>330</v>
      </c>
      <c r="C28" s="144"/>
      <c r="D28" s="148"/>
      <c r="E28" s="149"/>
      <c r="F28" s="149"/>
      <c r="G28" s="149"/>
      <c r="H28" s="149"/>
      <c r="I28" s="149"/>
      <c r="J28" s="149"/>
    </row>
    <row r="29" spans="2:14" ht="15" customHeight="1" x14ac:dyDescent="0.2">
      <c r="B29" s="150" t="s">
        <v>331</v>
      </c>
      <c r="C29" s="147" t="s">
        <v>327</v>
      </c>
      <c r="D29" s="299" t="s">
        <v>332</v>
      </c>
      <c r="E29" s="299"/>
      <c r="F29" s="299"/>
      <c r="G29" s="299"/>
      <c r="H29" s="299"/>
      <c r="I29" s="299"/>
      <c r="J29" s="299"/>
    </row>
    <row r="30" spans="2:14" ht="15" customHeight="1" x14ac:dyDescent="0.2">
      <c r="B30" s="150" t="s">
        <v>333</v>
      </c>
      <c r="C30" s="147" t="s">
        <v>327</v>
      </c>
      <c r="D30" s="299" t="s">
        <v>334</v>
      </c>
      <c r="E30" s="299"/>
      <c r="F30" s="299"/>
      <c r="G30" s="299"/>
      <c r="H30" s="299"/>
      <c r="I30" s="299"/>
      <c r="J30" s="299"/>
    </row>
    <row r="31" spans="2:14" ht="15" customHeight="1" x14ac:dyDescent="0.2">
      <c r="B31" s="145"/>
      <c r="C31" s="144"/>
      <c r="D31" s="299" t="s">
        <v>335</v>
      </c>
      <c r="E31" s="299"/>
      <c r="F31" s="299"/>
      <c r="G31" s="299"/>
      <c r="H31" s="299"/>
      <c r="I31" s="299"/>
      <c r="J31" s="299"/>
    </row>
    <row r="32" spans="2:14" ht="15" customHeight="1" x14ac:dyDescent="0.2">
      <c r="B32" s="145"/>
      <c r="C32" s="144"/>
      <c r="D32" s="299" t="s">
        <v>336</v>
      </c>
      <c r="E32" s="299"/>
      <c r="F32" s="299"/>
      <c r="G32" s="299"/>
      <c r="H32" s="299"/>
      <c r="I32" s="299"/>
      <c r="J32" s="299"/>
    </row>
    <row r="33" spans="2:11" ht="15" customHeight="1" x14ac:dyDescent="0.2">
      <c r="B33" s="143" t="s">
        <v>337</v>
      </c>
      <c r="C33" s="147" t="s">
        <v>327</v>
      </c>
      <c r="D33" s="299" t="s">
        <v>338</v>
      </c>
      <c r="E33" s="299"/>
      <c r="F33" s="299"/>
      <c r="G33" s="299"/>
      <c r="H33" s="299"/>
      <c r="I33" s="299"/>
      <c r="J33" s="299"/>
    </row>
    <row r="34" spans="2:11" ht="15" customHeight="1" x14ac:dyDescent="0.2">
      <c r="B34" s="143" t="s">
        <v>339</v>
      </c>
      <c r="C34" s="147" t="s">
        <v>327</v>
      </c>
      <c r="D34" s="299" t="s">
        <v>340</v>
      </c>
      <c r="E34" s="299"/>
      <c r="F34" s="299"/>
      <c r="G34" s="299"/>
      <c r="H34" s="299"/>
      <c r="I34" s="299"/>
      <c r="J34" s="299"/>
    </row>
    <row r="35" spans="2:11" ht="15" customHeight="1" x14ac:dyDescent="0.2">
      <c r="B35" s="143" t="s">
        <v>341</v>
      </c>
      <c r="C35" s="144"/>
      <c r="D35" s="148"/>
      <c r="E35" s="149"/>
      <c r="F35" s="149"/>
      <c r="G35" s="149"/>
      <c r="H35" s="149"/>
      <c r="I35" s="149"/>
      <c r="J35" s="149"/>
    </row>
    <row r="36" spans="2:11" ht="15" customHeight="1" x14ac:dyDescent="0.2">
      <c r="B36" s="150" t="s">
        <v>342</v>
      </c>
      <c r="C36" s="147" t="s">
        <v>327</v>
      </c>
      <c r="D36" s="299" t="s">
        <v>343</v>
      </c>
      <c r="E36" s="299"/>
      <c r="F36" s="299"/>
      <c r="G36" s="299"/>
      <c r="H36" s="299"/>
      <c r="I36" s="299"/>
      <c r="J36" s="299"/>
    </row>
    <row r="37" spans="2:11" ht="15" customHeight="1" x14ac:dyDescent="0.2">
      <c r="B37" s="150" t="s">
        <v>344</v>
      </c>
      <c r="C37" s="147" t="s">
        <v>327</v>
      </c>
      <c r="D37" s="299" t="s">
        <v>345</v>
      </c>
      <c r="E37" s="299"/>
      <c r="F37" s="299"/>
      <c r="G37" s="299"/>
      <c r="H37" s="299"/>
      <c r="I37" s="299"/>
      <c r="J37" s="299"/>
    </row>
    <row r="38" spans="2:11" ht="15" customHeight="1" x14ac:dyDescent="0.2">
      <c r="B38" s="150" t="s">
        <v>305</v>
      </c>
      <c r="C38" s="147" t="s">
        <v>327</v>
      </c>
      <c r="D38" s="299" t="s">
        <v>346</v>
      </c>
      <c r="E38" s="299"/>
      <c r="F38" s="299"/>
      <c r="G38" s="299"/>
      <c r="H38" s="299"/>
      <c r="I38" s="299"/>
      <c r="J38" s="299"/>
    </row>
    <row r="39" spans="2:11" ht="15" customHeight="1" x14ac:dyDescent="0.2">
      <c r="B39" s="143" t="s">
        <v>347</v>
      </c>
      <c r="C39" s="147" t="s">
        <v>327</v>
      </c>
      <c r="D39" s="299" t="s">
        <v>348</v>
      </c>
      <c r="E39" s="299"/>
      <c r="F39" s="299"/>
      <c r="G39" s="299"/>
      <c r="H39" s="299"/>
      <c r="I39" s="299"/>
      <c r="J39" s="299"/>
    </row>
    <row r="43" spans="2:11" ht="15" customHeight="1" x14ac:dyDescent="0.2">
      <c r="G43" s="151" t="s">
        <v>349</v>
      </c>
    </row>
    <row r="44" spans="2:11" ht="15" customHeight="1" x14ac:dyDescent="0.2">
      <c r="B44" s="128" t="s">
        <v>422</v>
      </c>
      <c r="E44" s="311" t="s">
        <v>423</v>
      </c>
      <c r="F44" s="312"/>
      <c r="G44" s="129" t="s">
        <v>351</v>
      </c>
      <c r="H44" s="129" t="s">
        <v>352</v>
      </c>
      <c r="I44" s="129" t="s">
        <v>353</v>
      </c>
      <c r="J44" s="129" t="s">
        <v>354</v>
      </c>
      <c r="K44" s="129" t="s">
        <v>355</v>
      </c>
    </row>
    <row r="45" spans="2:11" ht="15" customHeight="1" x14ac:dyDescent="0.2">
      <c r="B45" s="307" t="s">
        <v>356</v>
      </c>
      <c r="C45" s="307"/>
      <c r="D45" s="154" t="s">
        <v>357</v>
      </c>
      <c r="E45" s="155" t="s">
        <v>424</v>
      </c>
      <c r="F45" s="155" t="s">
        <v>306</v>
      </c>
      <c r="G45" s="156">
        <v>111</v>
      </c>
      <c r="H45" s="156">
        <v>72005722</v>
      </c>
      <c r="I45" s="156">
        <v>14</v>
      </c>
      <c r="J45" s="156">
        <v>2140</v>
      </c>
      <c r="K45" s="156">
        <v>1565</v>
      </c>
    </row>
    <row r="46" spans="2:11" ht="15" customHeight="1" x14ac:dyDescent="0.2">
      <c r="B46" s="306" t="s">
        <v>359</v>
      </c>
      <c r="C46" s="306"/>
      <c r="D46" s="306"/>
      <c r="E46" s="136">
        <v>48090</v>
      </c>
      <c r="F46" s="136">
        <v>20020</v>
      </c>
      <c r="G46" s="156">
        <v>111</v>
      </c>
      <c r="H46" s="156">
        <v>72005722</v>
      </c>
      <c r="I46" s="156">
        <v>14</v>
      </c>
      <c r="J46" s="156">
        <v>2151</v>
      </c>
      <c r="K46" s="156">
        <v>1</v>
      </c>
    </row>
    <row r="47" spans="2:11" ht="15" customHeight="1" x14ac:dyDescent="0.2">
      <c r="B47" s="306" t="s">
        <v>360</v>
      </c>
      <c r="C47" s="306"/>
      <c r="D47" s="306"/>
      <c r="E47" s="136">
        <v>109221</v>
      </c>
      <c r="F47" s="136">
        <v>25969</v>
      </c>
      <c r="G47" s="156">
        <v>111</v>
      </c>
      <c r="H47" s="156">
        <v>72005722</v>
      </c>
      <c r="I47" s="156">
        <v>14</v>
      </c>
      <c r="J47" s="156">
        <v>2154</v>
      </c>
      <c r="K47" s="156">
        <v>4987</v>
      </c>
    </row>
    <row r="48" spans="2:11" ht="15" customHeight="1" x14ac:dyDescent="0.2">
      <c r="B48" s="306" t="s">
        <v>361</v>
      </c>
      <c r="C48" s="306"/>
      <c r="D48" s="306"/>
      <c r="E48" s="136">
        <v>47752</v>
      </c>
      <c r="F48" s="136">
        <v>15696</v>
      </c>
      <c r="G48" s="156">
        <v>111</v>
      </c>
      <c r="H48" s="156">
        <v>72005723</v>
      </c>
      <c r="I48" s="156">
        <v>14</v>
      </c>
      <c r="J48" s="156">
        <v>2153</v>
      </c>
      <c r="K48" s="156">
        <v>2165</v>
      </c>
    </row>
    <row r="49" spans="2:11" ht="15" customHeight="1" x14ac:dyDescent="0.2">
      <c r="B49" s="306" t="s">
        <v>362</v>
      </c>
      <c r="C49" s="306"/>
      <c r="D49" s="306"/>
      <c r="E49" s="136">
        <v>253</v>
      </c>
      <c r="F49" s="136">
        <v>206</v>
      </c>
      <c r="G49" s="156">
        <v>111</v>
      </c>
      <c r="H49" s="156">
        <v>72005723</v>
      </c>
      <c r="I49" s="156">
        <v>14</v>
      </c>
      <c r="J49" s="156">
        <v>2160</v>
      </c>
      <c r="K49" s="156">
        <v>344</v>
      </c>
    </row>
    <row r="50" spans="2:11" ht="15" customHeight="1" x14ac:dyDescent="0.2">
      <c r="B50" s="306" t="s">
        <v>363</v>
      </c>
      <c r="C50" s="306"/>
      <c r="D50" s="306"/>
      <c r="E50" s="136">
        <v>38431</v>
      </c>
      <c r="F50" s="136">
        <v>9212</v>
      </c>
      <c r="G50" s="156">
        <v>111</v>
      </c>
      <c r="H50" s="156">
        <v>72005724</v>
      </c>
      <c r="I50" s="156">
        <v>14</v>
      </c>
      <c r="J50" s="156">
        <v>2155</v>
      </c>
      <c r="K50" s="156">
        <v>2947</v>
      </c>
    </row>
    <row r="51" spans="2:11" ht="15" customHeight="1" x14ac:dyDescent="0.2">
      <c r="B51" s="306" t="s">
        <v>364</v>
      </c>
      <c r="C51" s="306"/>
      <c r="D51" s="306"/>
      <c r="E51" s="136">
        <v>14403</v>
      </c>
      <c r="F51" s="136">
        <v>5507</v>
      </c>
      <c r="G51" s="156">
        <v>111</v>
      </c>
      <c r="H51" s="156">
        <v>72005725</v>
      </c>
      <c r="I51" s="156">
        <v>14</v>
      </c>
      <c r="J51" s="156">
        <v>2152</v>
      </c>
      <c r="K51" s="156">
        <v>2812</v>
      </c>
    </row>
    <row r="52" spans="2:11" ht="15" customHeight="1" x14ac:dyDescent="0.2">
      <c r="B52" s="306" t="s">
        <v>365</v>
      </c>
      <c r="C52" s="306"/>
      <c r="D52" s="306"/>
      <c r="E52" s="136">
        <v>2889</v>
      </c>
      <c r="F52" s="136">
        <v>536</v>
      </c>
      <c r="G52" s="156">
        <v>111</v>
      </c>
      <c r="H52" s="156">
        <v>72005726</v>
      </c>
      <c r="I52" s="156">
        <v>15</v>
      </c>
      <c r="J52" s="156">
        <v>2156</v>
      </c>
      <c r="K52" s="156">
        <v>4784</v>
      </c>
    </row>
    <row r="53" spans="2:11" ht="15" customHeight="1" x14ac:dyDescent="0.2">
      <c r="B53" s="306" t="s">
        <v>366</v>
      </c>
      <c r="C53" s="306"/>
      <c r="D53" s="306"/>
      <c r="E53" s="136">
        <v>2405</v>
      </c>
      <c r="F53" s="136">
        <v>469</v>
      </c>
      <c r="G53" s="156">
        <v>111</v>
      </c>
      <c r="H53" s="156">
        <v>72005727</v>
      </c>
      <c r="I53" s="156">
        <v>14</v>
      </c>
      <c r="J53" s="156">
        <v>2151</v>
      </c>
      <c r="K53" s="156">
        <v>2050</v>
      </c>
    </row>
    <row r="54" spans="2:11" ht="15" customHeight="1" x14ac:dyDescent="0.2">
      <c r="B54" s="306" t="s">
        <v>367</v>
      </c>
      <c r="C54" s="306"/>
      <c r="D54" s="306"/>
      <c r="E54" s="136"/>
      <c r="F54" s="136"/>
      <c r="G54" s="156">
        <v>111</v>
      </c>
      <c r="H54" s="156">
        <v>72005727</v>
      </c>
      <c r="I54" s="156">
        <v>14</v>
      </c>
      <c r="J54" s="156">
        <v>2161</v>
      </c>
      <c r="K54" s="156">
        <v>614</v>
      </c>
    </row>
    <row r="55" spans="2:11" ht="15" customHeight="1" x14ac:dyDescent="0.2">
      <c r="B55" s="306" t="s">
        <v>368</v>
      </c>
      <c r="C55" s="306"/>
      <c r="D55" s="306"/>
      <c r="E55" s="136">
        <v>36584</v>
      </c>
      <c r="F55" s="136">
        <v>13545</v>
      </c>
      <c r="G55" s="156">
        <v>111</v>
      </c>
      <c r="H55" s="156">
        <v>72005727</v>
      </c>
      <c r="I55" s="156">
        <v>14</v>
      </c>
      <c r="J55" s="156">
        <v>2195</v>
      </c>
      <c r="K55" s="156">
        <v>319</v>
      </c>
    </row>
    <row r="56" spans="2:11" ht="15" customHeight="1" x14ac:dyDescent="0.2">
      <c r="B56" s="306" t="s">
        <v>369</v>
      </c>
      <c r="C56" s="306"/>
      <c r="D56" s="306"/>
      <c r="E56" s="136">
        <v>14686</v>
      </c>
      <c r="F56" s="136">
        <v>4610</v>
      </c>
      <c r="G56" s="156">
        <v>111</v>
      </c>
      <c r="H56" s="156">
        <v>72005763</v>
      </c>
      <c r="I56" s="156">
        <v>14</v>
      </c>
      <c r="J56" s="156">
        <v>2158</v>
      </c>
      <c r="K56" s="156">
        <v>929</v>
      </c>
    </row>
    <row r="57" spans="2:11" ht="15" customHeight="1" x14ac:dyDescent="0.2">
      <c r="B57" s="306" t="s">
        <v>370</v>
      </c>
      <c r="C57" s="306"/>
      <c r="D57" s="306"/>
      <c r="E57" s="136">
        <v>22851</v>
      </c>
      <c r="F57" s="136">
        <v>9775</v>
      </c>
      <c r="G57" s="156">
        <v>201</v>
      </c>
      <c r="H57" s="156">
        <v>72005722</v>
      </c>
      <c r="I57" s="156">
        <v>14</v>
      </c>
      <c r="J57" s="156">
        <v>2140</v>
      </c>
      <c r="K57" s="156">
        <v>228</v>
      </c>
    </row>
    <row r="58" spans="2:11" ht="15" customHeight="1" x14ac:dyDescent="0.2">
      <c r="B58" s="306" t="s">
        <v>371</v>
      </c>
      <c r="C58" s="306"/>
      <c r="D58" s="306"/>
      <c r="E58" s="136">
        <v>10506</v>
      </c>
      <c r="F58" s="136">
        <v>4186</v>
      </c>
      <c r="G58" s="156">
        <v>201</v>
      </c>
      <c r="H58" s="156">
        <v>72005722</v>
      </c>
      <c r="I58" s="156">
        <v>14</v>
      </c>
      <c r="J58" s="156">
        <v>2154</v>
      </c>
      <c r="K58" s="156">
        <v>682</v>
      </c>
    </row>
    <row r="59" spans="2:11" ht="15" customHeight="1" x14ac:dyDescent="0.2">
      <c r="B59" s="306" t="s">
        <v>372</v>
      </c>
      <c r="C59" s="306"/>
      <c r="D59" s="306"/>
      <c r="E59" s="136">
        <v>19861</v>
      </c>
      <c r="F59" s="136">
        <v>7593</v>
      </c>
      <c r="G59" s="156">
        <v>201</v>
      </c>
      <c r="H59" s="156">
        <v>72005723</v>
      </c>
      <c r="I59" s="156">
        <v>14</v>
      </c>
      <c r="J59" s="156">
        <v>2153</v>
      </c>
      <c r="K59" s="156">
        <v>308</v>
      </c>
    </row>
    <row r="60" spans="2:11" ht="15" customHeight="1" x14ac:dyDescent="0.2">
      <c r="B60" s="306" t="s">
        <v>373</v>
      </c>
      <c r="C60" s="306"/>
      <c r="D60" s="306"/>
      <c r="E60" s="136">
        <v>30424</v>
      </c>
      <c r="F60" s="136">
        <v>13033</v>
      </c>
      <c r="G60" s="156">
        <v>201</v>
      </c>
      <c r="H60" s="156">
        <v>72005723</v>
      </c>
      <c r="I60" s="156">
        <v>14</v>
      </c>
      <c r="J60" s="156">
        <v>2160</v>
      </c>
      <c r="K60" s="156">
        <v>36</v>
      </c>
    </row>
    <row r="61" spans="2:11" ht="15" customHeight="1" x14ac:dyDescent="0.2">
      <c r="B61" s="306" t="s">
        <v>374</v>
      </c>
      <c r="C61" s="306"/>
      <c r="D61" s="306"/>
      <c r="E61" s="136">
        <v>30629</v>
      </c>
      <c r="F61" s="136">
        <v>11549</v>
      </c>
      <c r="G61" s="156">
        <v>201</v>
      </c>
      <c r="H61" s="156">
        <v>72005724</v>
      </c>
      <c r="I61" s="156">
        <v>14</v>
      </c>
      <c r="J61" s="156">
        <v>2155</v>
      </c>
      <c r="K61" s="156">
        <v>420</v>
      </c>
    </row>
    <row r="62" spans="2:11" ht="15" customHeight="1" x14ac:dyDescent="0.2">
      <c r="B62" s="306" t="s">
        <v>375</v>
      </c>
      <c r="C62" s="306"/>
      <c r="D62" s="306"/>
      <c r="E62" s="136">
        <v>9127</v>
      </c>
      <c r="F62" s="136">
        <v>4846</v>
      </c>
      <c r="G62" s="156">
        <v>201</v>
      </c>
      <c r="H62" s="156">
        <v>72005725</v>
      </c>
      <c r="I62" s="156">
        <v>14</v>
      </c>
      <c r="J62" s="156">
        <v>2152</v>
      </c>
      <c r="K62" s="156">
        <v>551</v>
      </c>
    </row>
    <row r="63" spans="2:11" ht="15" customHeight="1" x14ac:dyDescent="0.2">
      <c r="B63" s="306" t="s">
        <v>376</v>
      </c>
      <c r="C63" s="306"/>
      <c r="D63" s="306"/>
      <c r="E63" s="136">
        <v>13692</v>
      </c>
      <c r="F63" s="136">
        <v>2135</v>
      </c>
      <c r="G63" s="156">
        <v>201</v>
      </c>
      <c r="H63" s="156">
        <v>72005726</v>
      </c>
      <c r="I63" s="156">
        <v>15</v>
      </c>
      <c r="J63" s="156">
        <v>2156</v>
      </c>
      <c r="K63" s="156">
        <v>855</v>
      </c>
    </row>
    <row r="64" spans="2:11" ht="15" customHeight="1" x14ac:dyDescent="0.2">
      <c r="B64" s="306" t="s">
        <v>377</v>
      </c>
      <c r="C64" s="306"/>
      <c r="D64" s="306"/>
      <c r="E64" s="136">
        <v>27068</v>
      </c>
      <c r="F64" s="136">
        <v>8456</v>
      </c>
      <c r="G64" s="156">
        <v>201</v>
      </c>
      <c r="H64" s="156">
        <v>72005727</v>
      </c>
      <c r="I64" s="156">
        <v>14</v>
      </c>
      <c r="J64" s="156">
        <v>2151</v>
      </c>
      <c r="K64" s="156">
        <v>331</v>
      </c>
    </row>
    <row r="65" spans="2:11" ht="15" customHeight="1" x14ac:dyDescent="0.2">
      <c r="B65" s="306" t="s">
        <v>378</v>
      </c>
      <c r="C65" s="306"/>
      <c r="D65" s="306"/>
      <c r="E65" s="136">
        <v>9183</v>
      </c>
      <c r="F65" s="136">
        <v>3333</v>
      </c>
      <c r="G65" s="156">
        <v>201</v>
      </c>
      <c r="H65" s="156">
        <v>72005727</v>
      </c>
      <c r="I65" s="156">
        <v>14</v>
      </c>
      <c r="J65" s="156">
        <v>2161</v>
      </c>
      <c r="K65" s="156">
        <v>71</v>
      </c>
    </row>
    <row r="66" spans="2:11" ht="15" customHeight="1" x14ac:dyDescent="0.2">
      <c r="B66" s="306" t="s">
        <v>379</v>
      </c>
      <c r="C66" s="306"/>
      <c r="D66" s="306"/>
      <c r="E66" s="136">
        <v>90195</v>
      </c>
      <c r="F66" s="136">
        <v>13157</v>
      </c>
      <c r="G66" s="156">
        <v>201</v>
      </c>
      <c r="H66" s="156">
        <v>72005727</v>
      </c>
      <c r="I66" s="156">
        <v>14</v>
      </c>
      <c r="J66" s="156">
        <v>2195</v>
      </c>
      <c r="K66" s="156">
        <v>31</v>
      </c>
    </row>
    <row r="67" spans="2:11" ht="15" customHeight="1" x14ac:dyDescent="0.2">
      <c r="B67" s="306" t="s">
        <v>380</v>
      </c>
      <c r="C67" s="306"/>
      <c r="D67" s="306"/>
      <c r="E67" s="136">
        <v>4839</v>
      </c>
      <c r="F67" s="136">
        <v>96</v>
      </c>
      <c r="G67" s="156">
        <v>201</v>
      </c>
      <c r="H67" s="156">
        <v>72005763</v>
      </c>
      <c r="I67" s="156">
        <v>14</v>
      </c>
      <c r="J67" s="156">
        <v>2158</v>
      </c>
      <c r="K67" s="156">
        <v>99</v>
      </c>
    </row>
    <row r="68" spans="2:11" ht="15" customHeight="1" x14ac:dyDescent="0.2">
      <c r="B68" s="306" t="s">
        <v>381</v>
      </c>
      <c r="C68" s="306"/>
      <c r="D68" s="306"/>
      <c r="E68" s="136">
        <v>190126</v>
      </c>
      <c r="F68" s="136">
        <v>56527</v>
      </c>
      <c r="G68" s="156">
        <v>205</v>
      </c>
      <c r="H68" s="156">
        <v>72005722</v>
      </c>
      <c r="I68" s="156">
        <v>14</v>
      </c>
      <c r="J68" s="156">
        <v>2140</v>
      </c>
      <c r="K68" s="156">
        <v>247</v>
      </c>
    </row>
    <row r="69" spans="2:11" ht="15" customHeight="1" x14ac:dyDescent="0.2">
      <c r="B69" s="306" t="s">
        <v>382</v>
      </c>
      <c r="C69" s="306"/>
      <c r="D69" s="306"/>
      <c r="E69" s="136">
        <v>173259</v>
      </c>
      <c r="F69" s="136">
        <v>40320</v>
      </c>
      <c r="G69" s="156">
        <v>205</v>
      </c>
      <c r="H69" s="156">
        <v>72005722</v>
      </c>
      <c r="I69" s="156">
        <v>14</v>
      </c>
      <c r="J69" s="156">
        <v>2154</v>
      </c>
      <c r="K69" s="156">
        <v>668</v>
      </c>
    </row>
    <row r="70" spans="2:11" ht="15" customHeight="1" x14ac:dyDescent="0.2">
      <c r="B70" s="306" t="s">
        <v>383</v>
      </c>
      <c r="C70" s="306"/>
      <c r="D70" s="306"/>
      <c r="E70" s="136">
        <v>86530</v>
      </c>
      <c r="F70" s="136">
        <v>43132</v>
      </c>
      <c r="G70" s="156">
        <v>205</v>
      </c>
      <c r="H70" s="156">
        <v>72005723</v>
      </c>
      <c r="I70" s="156">
        <v>14</v>
      </c>
      <c r="J70" s="156">
        <v>2153</v>
      </c>
      <c r="K70" s="156">
        <v>205</v>
      </c>
    </row>
    <row r="71" spans="2:11" ht="15" customHeight="1" x14ac:dyDescent="0.2">
      <c r="B71" s="306" t="s">
        <v>384</v>
      </c>
      <c r="C71" s="306"/>
      <c r="D71" s="306"/>
      <c r="E71" s="136">
        <v>45470</v>
      </c>
      <c r="F71" s="136">
        <v>17134</v>
      </c>
      <c r="G71" s="156">
        <v>205</v>
      </c>
      <c r="H71" s="156">
        <v>72005723</v>
      </c>
      <c r="I71" s="156">
        <v>14</v>
      </c>
      <c r="J71" s="156">
        <v>2160</v>
      </c>
      <c r="K71" s="156">
        <v>64</v>
      </c>
    </row>
    <row r="72" spans="2:11" ht="15" customHeight="1" x14ac:dyDescent="0.2">
      <c r="B72" s="306" t="s">
        <v>385</v>
      </c>
      <c r="C72" s="306"/>
      <c r="D72" s="306"/>
      <c r="E72" s="136">
        <v>32889</v>
      </c>
      <c r="F72" s="136">
        <v>16045</v>
      </c>
      <c r="G72" s="156">
        <v>205</v>
      </c>
      <c r="H72" s="156">
        <v>72005724</v>
      </c>
      <c r="I72" s="156">
        <v>14</v>
      </c>
      <c r="J72" s="156">
        <v>2155</v>
      </c>
      <c r="K72" s="156">
        <v>418</v>
      </c>
    </row>
    <row r="73" spans="2:11" ht="15" customHeight="1" x14ac:dyDescent="0.2">
      <c r="B73" s="306" t="s">
        <v>386</v>
      </c>
      <c r="C73" s="306"/>
      <c r="D73" s="306"/>
      <c r="E73" s="136">
        <v>2837</v>
      </c>
      <c r="F73" s="136">
        <v>2449</v>
      </c>
      <c r="G73" s="156">
        <v>205</v>
      </c>
      <c r="H73" s="156">
        <v>72005725</v>
      </c>
      <c r="I73" s="156">
        <v>14</v>
      </c>
      <c r="J73" s="156">
        <v>2152</v>
      </c>
      <c r="K73" s="156">
        <v>495</v>
      </c>
    </row>
    <row r="74" spans="2:11" ht="15" customHeight="1" x14ac:dyDescent="0.2">
      <c r="B74" s="306" t="s">
        <v>387</v>
      </c>
      <c r="C74" s="306"/>
      <c r="D74" s="306"/>
      <c r="E74" s="136">
        <v>86599</v>
      </c>
      <c r="F74" s="136">
        <v>32805</v>
      </c>
      <c r="G74" s="156">
        <v>205</v>
      </c>
      <c r="H74" s="156">
        <v>72005726</v>
      </c>
      <c r="I74" s="156">
        <v>15</v>
      </c>
      <c r="J74" s="156">
        <v>2156</v>
      </c>
      <c r="K74" s="156">
        <v>1017</v>
      </c>
    </row>
    <row r="75" spans="2:11" ht="15" customHeight="1" x14ac:dyDescent="0.2">
      <c r="B75" s="306" t="s">
        <v>388</v>
      </c>
      <c r="C75" s="306"/>
      <c r="D75" s="306"/>
      <c r="E75" s="136">
        <v>13235</v>
      </c>
      <c r="F75" s="136">
        <v>7876</v>
      </c>
      <c r="G75" s="156">
        <v>205</v>
      </c>
      <c r="H75" s="156">
        <v>72005727</v>
      </c>
      <c r="I75" s="156">
        <v>14</v>
      </c>
      <c r="J75" s="156">
        <v>2151</v>
      </c>
      <c r="K75" s="156">
        <v>204</v>
      </c>
    </row>
    <row r="76" spans="2:11" ht="15" customHeight="1" x14ac:dyDescent="0.2">
      <c r="B76" s="306" t="s">
        <v>389</v>
      </c>
      <c r="C76" s="306"/>
      <c r="D76" s="306"/>
      <c r="E76" s="136">
        <v>1214034</v>
      </c>
      <c r="F76" s="136">
        <v>152957</v>
      </c>
      <c r="G76" s="156">
        <v>205</v>
      </c>
      <c r="H76" s="156">
        <v>72005727</v>
      </c>
      <c r="I76" s="156">
        <v>14</v>
      </c>
      <c r="J76" s="156">
        <v>2161</v>
      </c>
      <c r="K76" s="156">
        <v>62</v>
      </c>
    </row>
    <row r="77" spans="2:11" ht="15" customHeight="1" x14ac:dyDescent="0.2">
      <c r="B77" s="288" t="s">
        <v>390</v>
      </c>
      <c r="C77" s="288"/>
      <c r="D77" s="288"/>
      <c r="E77" s="160">
        <f>K122</f>
        <v>42146</v>
      </c>
      <c r="F77" s="160">
        <v>17484</v>
      </c>
      <c r="G77" s="156">
        <v>205</v>
      </c>
      <c r="H77" s="156">
        <v>72005727</v>
      </c>
      <c r="I77" s="156">
        <v>14</v>
      </c>
      <c r="J77" s="156">
        <v>2195</v>
      </c>
      <c r="K77" s="156">
        <v>62</v>
      </c>
    </row>
    <row r="78" spans="2:11" ht="15" customHeight="1" x14ac:dyDescent="0.2">
      <c r="B78" s="128" t="s">
        <v>391</v>
      </c>
      <c r="C78" s="128"/>
      <c r="D78" s="128"/>
      <c r="E78" s="161">
        <f t="shared" ref="E78:F78" si="0">SUM(E76:E77)</f>
        <v>1256180</v>
      </c>
      <c r="F78" s="161">
        <f t="shared" si="0"/>
        <v>170441</v>
      </c>
      <c r="G78" s="156">
        <v>205</v>
      </c>
      <c r="H78" s="156">
        <v>72005763</v>
      </c>
      <c r="I78" s="156">
        <v>14</v>
      </c>
      <c r="J78" s="156">
        <v>2158</v>
      </c>
      <c r="K78" s="156">
        <v>82</v>
      </c>
    </row>
    <row r="79" spans="2:11" ht="15" customHeight="1" x14ac:dyDescent="0.2">
      <c r="G79" s="156">
        <v>207</v>
      </c>
      <c r="H79" s="156">
        <v>72005722</v>
      </c>
      <c r="I79" s="156">
        <v>14</v>
      </c>
      <c r="J79" s="156">
        <v>2140</v>
      </c>
      <c r="K79" s="156">
        <v>131</v>
      </c>
    </row>
    <row r="80" spans="2:11" ht="15" customHeight="1" x14ac:dyDescent="0.2">
      <c r="G80" s="156">
        <v>207</v>
      </c>
      <c r="H80" s="156">
        <v>72005722</v>
      </c>
      <c r="I80" s="156">
        <v>14</v>
      </c>
      <c r="J80" s="156">
        <v>2154</v>
      </c>
      <c r="K80" s="156">
        <v>433</v>
      </c>
    </row>
    <row r="81" spans="2:11" ht="15" customHeight="1" x14ac:dyDescent="0.2">
      <c r="G81" s="156">
        <v>207</v>
      </c>
      <c r="H81" s="156">
        <v>72005723</v>
      </c>
      <c r="I81" s="156">
        <v>14</v>
      </c>
      <c r="J81" s="156">
        <v>2153</v>
      </c>
      <c r="K81" s="156">
        <v>191</v>
      </c>
    </row>
    <row r="82" spans="2:11" ht="15" customHeight="1" x14ac:dyDescent="0.2">
      <c r="B82" s="128" t="s">
        <v>392</v>
      </c>
      <c r="C82" s="129" t="s">
        <v>425</v>
      </c>
      <c r="G82" s="156">
        <v>207</v>
      </c>
      <c r="H82" s="156">
        <v>72005723</v>
      </c>
      <c r="I82" s="156">
        <v>14</v>
      </c>
      <c r="J82" s="156">
        <v>2160</v>
      </c>
      <c r="K82" s="156">
        <v>36</v>
      </c>
    </row>
    <row r="83" spans="2:11" ht="15" customHeight="1" x14ac:dyDescent="0.2">
      <c r="B83" s="129" t="s">
        <v>394</v>
      </c>
      <c r="C83" s="129" t="s">
        <v>395</v>
      </c>
      <c r="G83" s="156">
        <v>207</v>
      </c>
      <c r="H83" s="156">
        <v>72005724</v>
      </c>
      <c r="I83" s="156">
        <v>14</v>
      </c>
      <c r="J83" s="156">
        <v>2155</v>
      </c>
      <c r="K83" s="156">
        <v>313</v>
      </c>
    </row>
    <row r="84" spans="2:11" ht="15" customHeight="1" x14ac:dyDescent="0.2">
      <c r="B84" s="129" t="s">
        <v>396</v>
      </c>
      <c r="C84" s="159">
        <v>175186</v>
      </c>
      <c r="G84" s="156">
        <v>207</v>
      </c>
      <c r="H84" s="156">
        <v>72005725</v>
      </c>
      <c r="I84" s="156">
        <v>14</v>
      </c>
      <c r="J84" s="156">
        <v>2152</v>
      </c>
      <c r="K84" s="156">
        <v>352</v>
      </c>
    </row>
    <row r="85" spans="2:11" ht="15" customHeight="1" x14ac:dyDescent="0.2">
      <c r="B85" s="129" t="s">
        <v>397</v>
      </c>
      <c r="C85" s="159">
        <v>308921</v>
      </c>
      <c r="G85" s="156">
        <v>207</v>
      </c>
      <c r="H85" s="156">
        <v>72005726</v>
      </c>
      <c r="I85" s="156">
        <v>15</v>
      </c>
      <c r="J85" s="156">
        <v>2156</v>
      </c>
      <c r="K85" s="156">
        <v>604</v>
      </c>
    </row>
    <row r="86" spans="2:11" ht="15" customHeight="1" x14ac:dyDescent="0.2">
      <c r="B86" s="129" t="s">
        <v>398</v>
      </c>
      <c r="C86" s="159">
        <v>76716</v>
      </c>
      <c r="G86" s="156">
        <v>207</v>
      </c>
      <c r="H86" s="156">
        <v>72005727</v>
      </c>
      <c r="I86" s="156">
        <v>14</v>
      </c>
      <c r="J86" s="156">
        <v>2151</v>
      </c>
      <c r="K86" s="156">
        <v>166</v>
      </c>
    </row>
    <row r="87" spans="2:11" ht="15" customHeight="1" x14ac:dyDescent="0.2">
      <c r="B87" s="129" t="s">
        <v>399</v>
      </c>
      <c r="C87" s="159">
        <v>169788</v>
      </c>
      <c r="G87" s="156">
        <v>207</v>
      </c>
      <c r="H87" s="156">
        <v>72005727</v>
      </c>
      <c r="I87" s="156">
        <v>14</v>
      </c>
      <c r="J87" s="156">
        <v>2161</v>
      </c>
      <c r="K87" s="156">
        <v>56</v>
      </c>
    </row>
    <row r="88" spans="2:11" ht="15" customHeight="1" x14ac:dyDescent="0.2">
      <c r="B88" s="129" t="s">
        <v>400</v>
      </c>
      <c r="C88" s="159">
        <v>261</v>
      </c>
      <c r="G88" s="156">
        <v>207</v>
      </c>
      <c r="H88" s="156">
        <v>72005727</v>
      </c>
      <c r="I88" s="156">
        <v>14</v>
      </c>
      <c r="J88" s="156">
        <v>2195</v>
      </c>
      <c r="K88" s="156">
        <v>19</v>
      </c>
    </row>
    <row r="89" spans="2:11" ht="15" customHeight="1" x14ac:dyDescent="0.2">
      <c r="B89" s="129" t="s">
        <v>401</v>
      </c>
      <c r="C89" s="159">
        <v>150132</v>
      </c>
      <c r="G89" s="156">
        <v>207</v>
      </c>
      <c r="H89" s="156">
        <v>72005763</v>
      </c>
      <c r="I89" s="156">
        <v>14</v>
      </c>
      <c r="J89" s="156">
        <v>2158</v>
      </c>
      <c r="K89" s="156">
        <v>75</v>
      </c>
    </row>
    <row r="90" spans="2:11" ht="15" customHeight="1" x14ac:dyDescent="0.2">
      <c r="B90" s="129" t="s">
        <v>402</v>
      </c>
      <c r="C90" s="159">
        <v>28033</v>
      </c>
      <c r="G90" s="156">
        <v>209</v>
      </c>
      <c r="H90" s="156">
        <v>72005722</v>
      </c>
      <c r="I90" s="156">
        <v>14</v>
      </c>
      <c r="J90" s="156">
        <v>2140</v>
      </c>
      <c r="K90" s="156">
        <v>1</v>
      </c>
    </row>
    <row r="91" spans="2:11" ht="15" customHeight="1" x14ac:dyDescent="0.2">
      <c r="B91" s="129" t="s">
        <v>403</v>
      </c>
      <c r="C91" s="159">
        <v>10255</v>
      </c>
      <c r="G91" s="156">
        <v>209</v>
      </c>
      <c r="H91" s="156">
        <v>72005722</v>
      </c>
      <c r="I91" s="156">
        <v>14</v>
      </c>
      <c r="J91" s="156">
        <v>2154</v>
      </c>
      <c r="K91" s="156">
        <v>4</v>
      </c>
    </row>
    <row r="92" spans="2:11" ht="15" customHeight="1" x14ac:dyDescent="0.2">
      <c r="B92" s="129" t="s">
        <v>404</v>
      </c>
      <c r="C92" s="159">
        <v>3083</v>
      </c>
      <c r="G92" s="156">
        <v>209</v>
      </c>
      <c r="H92" s="156">
        <v>72005723</v>
      </c>
      <c r="I92" s="156">
        <v>14</v>
      </c>
      <c r="J92" s="156">
        <v>2153</v>
      </c>
      <c r="K92" s="156">
        <v>1</v>
      </c>
    </row>
    <row r="93" spans="2:11" ht="15" customHeight="1" x14ac:dyDescent="0.2">
      <c r="B93" s="129" t="s">
        <v>129</v>
      </c>
      <c r="C93" s="159"/>
      <c r="G93" s="156">
        <v>211</v>
      </c>
      <c r="H93" s="156">
        <v>72005722</v>
      </c>
      <c r="I93" s="156">
        <v>14</v>
      </c>
      <c r="J93" s="156">
        <v>2140</v>
      </c>
      <c r="K93" s="156">
        <v>576</v>
      </c>
    </row>
    <row r="94" spans="2:11" ht="15" customHeight="1" x14ac:dyDescent="0.2">
      <c r="B94" s="129" t="s">
        <v>175</v>
      </c>
      <c r="C94" s="159">
        <v>188500</v>
      </c>
      <c r="G94" s="156">
        <v>211</v>
      </c>
      <c r="H94" s="156">
        <v>72005722</v>
      </c>
      <c r="I94" s="156">
        <v>14</v>
      </c>
      <c r="J94" s="156">
        <v>2154</v>
      </c>
      <c r="K94" s="156">
        <v>1667</v>
      </c>
    </row>
    <row r="95" spans="2:11" ht="15" customHeight="1" x14ac:dyDescent="0.2">
      <c r="B95" s="129" t="s">
        <v>176</v>
      </c>
      <c r="C95" s="159">
        <v>94853</v>
      </c>
      <c r="G95" s="156">
        <v>211</v>
      </c>
      <c r="H95" s="156">
        <v>72005723</v>
      </c>
      <c r="I95" s="156">
        <v>14</v>
      </c>
      <c r="J95" s="156">
        <v>2153</v>
      </c>
      <c r="K95" s="156">
        <v>826</v>
      </c>
    </row>
    <row r="96" spans="2:11" ht="15" customHeight="1" x14ac:dyDescent="0.2">
      <c r="B96" s="129" t="s">
        <v>178</v>
      </c>
      <c r="C96" s="159">
        <v>118909</v>
      </c>
      <c r="G96" s="156">
        <v>211</v>
      </c>
      <c r="H96" s="156">
        <v>72005723</v>
      </c>
      <c r="I96" s="156">
        <v>14</v>
      </c>
      <c r="J96" s="156">
        <v>2160</v>
      </c>
      <c r="K96" s="156">
        <v>145</v>
      </c>
    </row>
    <row r="97" spans="2:11" ht="15" customHeight="1" x14ac:dyDescent="0.2">
      <c r="B97" s="129" t="s">
        <v>257</v>
      </c>
      <c r="C97" s="159">
        <v>64148</v>
      </c>
      <c r="G97" s="156">
        <v>211</v>
      </c>
      <c r="H97" s="156">
        <v>72005724</v>
      </c>
      <c r="I97" s="156">
        <v>14</v>
      </c>
      <c r="J97" s="156">
        <v>2155</v>
      </c>
      <c r="K97" s="156">
        <v>1052</v>
      </c>
    </row>
    <row r="98" spans="2:11" ht="15" customHeight="1" x14ac:dyDescent="0.2">
      <c r="B98" s="129" t="s">
        <v>259</v>
      </c>
      <c r="C98" s="159">
        <v>105555</v>
      </c>
      <c r="G98" s="156">
        <v>211</v>
      </c>
      <c r="H98" s="156">
        <v>72005725</v>
      </c>
      <c r="I98" s="156">
        <v>14</v>
      </c>
      <c r="J98" s="156">
        <v>2152</v>
      </c>
      <c r="K98" s="156">
        <v>1300</v>
      </c>
    </row>
    <row r="99" spans="2:11" ht="15" customHeight="1" x14ac:dyDescent="0.2">
      <c r="B99" s="129" t="s">
        <v>180</v>
      </c>
      <c r="C99" s="159">
        <v>120457</v>
      </c>
      <c r="G99" s="156">
        <v>211</v>
      </c>
      <c r="H99" s="156">
        <v>72005726</v>
      </c>
      <c r="I99" s="156">
        <v>15</v>
      </c>
      <c r="J99" s="156">
        <v>2156</v>
      </c>
      <c r="K99" s="156">
        <v>1890</v>
      </c>
    </row>
    <row r="100" spans="2:11" ht="15" customHeight="1" x14ac:dyDescent="0.2">
      <c r="B100" s="129" t="s">
        <v>182</v>
      </c>
      <c r="C100" s="159">
        <v>124685</v>
      </c>
      <c r="G100" s="156">
        <v>211</v>
      </c>
      <c r="H100" s="156">
        <v>72005727</v>
      </c>
      <c r="I100" s="156">
        <v>14</v>
      </c>
      <c r="J100" s="156">
        <v>2151</v>
      </c>
      <c r="K100" s="156">
        <v>758</v>
      </c>
    </row>
    <row r="101" spans="2:11" ht="15" customHeight="1" x14ac:dyDescent="0.2">
      <c r="B101" s="129" t="s">
        <v>188</v>
      </c>
      <c r="C101" s="159">
        <v>116519</v>
      </c>
      <c r="G101" s="156">
        <v>211</v>
      </c>
      <c r="H101" s="156">
        <v>72005727</v>
      </c>
      <c r="I101" s="156">
        <v>14</v>
      </c>
      <c r="J101" s="156">
        <v>2161</v>
      </c>
      <c r="K101" s="156">
        <v>188</v>
      </c>
    </row>
    <row r="102" spans="2:11" ht="15" customHeight="1" x14ac:dyDescent="0.2">
      <c r="B102" s="129" t="s">
        <v>190</v>
      </c>
      <c r="C102" s="159">
        <v>30985</v>
      </c>
      <c r="G102" s="156">
        <v>211</v>
      </c>
      <c r="H102" s="156">
        <v>72005727</v>
      </c>
      <c r="I102" s="156">
        <v>14</v>
      </c>
      <c r="J102" s="156">
        <v>2195</v>
      </c>
      <c r="K102" s="156">
        <v>85</v>
      </c>
    </row>
    <row r="103" spans="2:11" ht="15" customHeight="1" x14ac:dyDescent="0.2">
      <c r="B103" s="129" t="s">
        <v>267</v>
      </c>
      <c r="C103" s="159">
        <v>52489</v>
      </c>
      <c r="G103" s="156">
        <v>211</v>
      </c>
      <c r="H103" s="156">
        <v>72005763</v>
      </c>
      <c r="I103" s="156">
        <v>14</v>
      </c>
      <c r="J103" s="156">
        <v>2158</v>
      </c>
      <c r="K103" s="156">
        <v>228</v>
      </c>
    </row>
    <row r="104" spans="2:11" ht="15" customHeight="1" x14ac:dyDescent="0.2">
      <c r="B104" s="129" t="s">
        <v>405</v>
      </c>
      <c r="C104" s="159">
        <v>109526</v>
      </c>
      <c r="G104" s="156">
        <v>213</v>
      </c>
      <c r="H104" s="156">
        <v>72005722</v>
      </c>
      <c r="I104" s="156">
        <v>14</v>
      </c>
      <c r="J104" s="156">
        <v>2140</v>
      </c>
      <c r="K104" s="156">
        <v>31</v>
      </c>
    </row>
    <row r="105" spans="2:11" ht="15" customHeight="1" x14ac:dyDescent="0.2">
      <c r="B105" s="129" t="s">
        <v>406</v>
      </c>
      <c r="C105" s="159">
        <v>8158</v>
      </c>
      <c r="G105" s="156">
        <v>213</v>
      </c>
      <c r="H105" s="156">
        <v>72005722</v>
      </c>
      <c r="I105" s="156">
        <v>14</v>
      </c>
      <c r="J105" s="156">
        <v>2154</v>
      </c>
      <c r="K105" s="156">
        <v>97</v>
      </c>
    </row>
    <row r="106" spans="2:11" ht="15" customHeight="1" x14ac:dyDescent="0.2">
      <c r="B106" s="129" t="s">
        <v>407</v>
      </c>
      <c r="C106" s="159">
        <v>215236</v>
      </c>
      <c r="G106" s="156">
        <v>213</v>
      </c>
      <c r="H106" s="156">
        <v>72005723</v>
      </c>
      <c r="I106" s="156">
        <v>14</v>
      </c>
      <c r="J106" s="156">
        <v>2153</v>
      </c>
      <c r="K106" s="156">
        <v>17</v>
      </c>
    </row>
    <row r="107" spans="2:11" ht="15" customHeight="1" x14ac:dyDescent="0.2">
      <c r="B107" s="129" t="s">
        <v>408</v>
      </c>
      <c r="C107" s="159">
        <v>13255</v>
      </c>
      <c r="G107" s="156">
        <v>213</v>
      </c>
      <c r="H107" s="156">
        <v>72005723</v>
      </c>
      <c r="I107" s="156">
        <v>14</v>
      </c>
      <c r="J107" s="156">
        <v>2160</v>
      </c>
      <c r="K107" s="156">
        <v>1</v>
      </c>
    </row>
    <row r="108" spans="2:11" ht="15" customHeight="1" x14ac:dyDescent="0.2">
      <c r="B108" s="129" t="s">
        <v>409</v>
      </c>
      <c r="C108" s="159">
        <v>2000281</v>
      </c>
      <c r="G108" s="156">
        <v>213</v>
      </c>
      <c r="H108" s="156">
        <v>72005724</v>
      </c>
      <c r="I108" s="156">
        <v>14</v>
      </c>
      <c r="J108" s="156">
        <v>2155</v>
      </c>
      <c r="K108" s="156">
        <v>15</v>
      </c>
    </row>
    <row r="109" spans="2:11" ht="15" customHeight="1" x14ac:dyDescent="0.2">
      <c r="B109" s="129" t="s">
        <v>410</v>
      </c>
      <c r="C109" s="159">
        <v>268389</v>
      </c>
      <c r="G109" s="156">
        <v>213</v>
      </c>
      <c r="H109" s="156">
        <v>72005725</v>
      </c>
      <c r="I109" s="156">
        <v>14</v>
      </c>
      <c r="J109" s="156">
        <v>2152</v>
      </c>
      <c r="K109" s="156">
        <v>38</v>
      </c>
    </row>
    <row r="110" spans="2:11" ht="15" customHeight="1" x14ac:dyDescent="0.2">
      <c r="B110" s="129" t="s">
        <v>411</v>
      </c>
      <c r="C110" s="159">
        <v>126692</v>
      </c>
      <c r="G110" s="156">
        <v>213</v>
      </c>
      <c r="H110" s="156">
        <v>72005726</v>
      </c>
      <c r="I110" s="156">
        <v>15</v>
      </c>
      <c r="J110" s="156">
        <v>2156</v>
      </c>
      <c r="K110" s="156">
        <v>52</v>
      </c>
    </row>
    <row r="111" spans="2:11" ht="15" customHeight="1" x14ac:dyDescent="0.2">
      <c r="B111" s="129" t="s">
        <v>412</v>
      </c>
      <c r="C111" s="159">
        <v>366396</v>
      </c>
      <c r="G111" s="156">
        <v>213</v>
      </c>
      <c r="H111" s="156">
        <v>72005727</v>
      </c>
      <c r="I111" s="156">
        <v>14</v>
      </c>
      <c r="J111" s="156">
        <v>2151</v>
      </c>
      <c r="K111" s="156">
        <v>58</v>
      </c>
    </row>
    <row r="112" spans="2:11" ht="15" customHeight="1" x14ac:dyDescent="0.2">
      <c r="B112" s="129" t="s">
        <v>413</v>
      </c>
      <c r="C112" s="159">
        <v>210391</v>
      </c>
      <c r="G112" s="156">
        <v>213</v>
      </c>
      <c r="H112" s="156">
        <v>72005727</v>
      </c>
      <c r="I112" s="156">
        <v>14</v>
      </c>
      <c r="J112" s="156">
        <v>2161</v>
      </c>
      <c r="K112" s="156">
        <v>4</v>
      </c>
    </row>
    <row r="113" spans="2:11" ht="15" customHeight="1" x14ac:dyDescent="0.2">
      <c r="B113" s="129" t="s">
        <v>414</v>
      </c>
      <c r="C113" s="159">
        <v>8165</v>
      </c>
      <c r="G113" s="156">
        <v>213</v>
      </c>
      <c r="H113" s="156">
        <v>72005727</v>
      </c>
      <c r="I113" s="156">
        <v>14</v>
      </c>
      <c r="J113" s="156">
        <v>2195</v>
      </c>
      <c r="K113" s="156">
        <v>23</v>
      </c>
    </row>
    <row r="114" spans="2:11" ht="15" customHeight="1" x14ac:dyDescent="0.2">
      <c r="B114" s="129" t="s">
        <v>415</v>
      </c>
      <c r="C114" s="159">
        <v>312488</v>
      </c>
      <c r="G114" s="156">
        <v>213</v>
      </c>
      <c r="H114" s="156">
        <v>72005763</v>
      </c>
      <c r="I114" s="156">
        <v>14</v>
      </c>
      <c r="J114" s="156">
        <v>2158</v>
      </c>
      <c r="K114" s="156">
        <v>5</v>
      </c>
    </row>
    <row r="115" spans="2:11" ht="15" customHeight="1" x14ac:dyDescent="0.2">
      <c r="B115" s="129" t="s">
        <v>416</v>
      </c>
      <c r="C115" s="159">
        <v>45229</v>
      </c>
      <c r="G115" s="156">
        <v>400</v>
      </c>
      <c r="H115" s="156">
        <v>72005722</v>
      </c>
      <c r="I115" s="156">
        <v>14</v>
      </c>
      <c r="J115" s="156">
        <v>2140</v>
      </c>
      <c r="K115" s="156">
        <v>4</v>
      </c>
    </row>
    <row r="116" spans="2:11" ht="15" customHeight="1" x14ac:dyDescent="0.2">
      <c r="B116" s="128" t="s">
        <v>417</v>
      </c>
      <c r="C116" s="161">
        <f>SUM(C84:C115)</f>
        <v>5623681</v>
      </c>
      <c r="G116" s="156">
        <v>400</v>
      </c>
      <c r="H116" s="156">
        <v>72005722</v>
      </c>
      <c r="I116" s="156">
        <v>14</v>
      </c>
      <c r="J116" s="156">
        <v>2154</v>
      </c>
      <c r="K116" s="156">
        <v>14</v>
      </c>
    </row>
    <row r="117" spans="2:11" ht="15" customHeight="1" x14ac:dyDescent="0.2">
      <c r="G117" s="156">
        <v>400</v>
      </c>
      <c r="H117" s="156">
        <v>72005723</v>
      </c>
      <c r="I117" s="156">
        <v>14</v>
      </c>
      <c r="J117" s="156">
        <v>2153</v>
      </c>
      <c r="K117" s="156">
        <v>3</v>
      </c>
    </row>
    <row r="118" spans="2:11" ht="15" customHeight="1" x14ac:dyDescent="0.2">
      <c r="G118" s="156">
        <v>400</v>
      </c>
      <c r="H118" s="156">
        <v>72005724</v>
      </c>
      <c r="I118" s="156">
        <v>14</v>
      </c>
      <c r="J118" s="156">
        <v>2155</v>
      </c>
      <c r="K118" s="156">
        <v>8</v>
      </c>
    </row>
    <row r="119" spans="2:11" ht="15" customHeight="1" x14ac:dyDescent="0.2">
      <c r="G119" s="156">
        <v>400</v>
      </c>
      <c r="H119" s="156">
        <v>72005725</v>
      </c>
      <c r="I119" s="156">
        <v>14</v>
      </c>
      <c r="J119" s="156">
        <v>2152</v>
      </c>
      <c r="K119" s="156">
        <v>12</v>
      </c>
    </row>
    <row r="120" spans="2:11" ht="15" customHeight="1" x14ac:dyDescent="0.2">
      <c r="G120" s="156">
        <v>400</v>
      </c>
      <c r="H120" s="156">
        <v>72005727</v>
      </c>
      <c r="I120" s="156">
        <v>14</v>
      </c>
      <c r="J120" s="156">
        <v>2151</v>
      </c>
      <c r="K120" s="156">
        <v>11</v>
      </c>
    </row>
    <row r="121" spans="2:11" ht="15" customHeight="1" x14ac:dyDescent="0.2">
      <c r="G121" s="156">
        <v>400</v>
      </c>
      <c r="H121" s="156">
        <v>72005727</v>
      </c>
      <c r="I121" s="156">
        <v>14</v>
      </c>
      <c r="J121" s="156">
        <v>2195</v>
      </c>
      <c r="K121" s="156">
        <v>3</v>
      </c>
    </row>
    <row r="122" spans="2:11" ht="15" customHeight="1" x14ac:dyDescent="0.2">
      <c r="K122" s="129">
        <f>SUM(K45:K121)</f>
        <v>42146</v>
      </c>
    </row>
  </sheetData>
  <mergeCells count="56">
    <mergeCell ref="B76:D76"/>
    <mergeCell ref="B77:D77"/>
    <mergeCell ref="B70:D70"/>
    <mergeCell ref="B71:D71"/>
    <mergeCell ref="B72:D72"/>
    <mergeCell ref="B73:D73"/>
    <mergeCell ref="B74:D74"/>
    <mergeCell ref="B75:D75"/>
    <mergeCell ref="B69:D69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C45"/>
    <mergeCell ref="D29:J29"/>
    <mergeCell ref="D30:J30"/>
    <mergeCell ref="D31:J31"/>
    <mergeCell ref="D32:J32"/>
    <mergeCell ref="D33:J33"/>
    <mergeCell ref="D34:J34"/>
    <mergeCell ref="D36:J36"/>
    <mergeCell ref="D37:J37"/>
    <mergeCell ref="D38:J38"/>
    <mergeCell ref="D39:J39"/>
    <mergeCell ref="E44:F44"/>
    <mergeCell ref="M3:M5"/>
    <mergeCell ref="E4:E5"/>
    <mergeCell ref="F4:F5"/>
    <mergeCell ref="K4:L4"/>
    <mergeCell ref="D26:J26"/>
    <mergeCell ref="D27:J27"/>
    <mergeCell ref="B3:B5"/>
    <mergeCell ref="C3:C5"/>
    <mergeCell ref="D3:D5"/>
    <mergeCell ref="E3:H3"/>
    <mergeCell ref="I3:I5"/>
    <mergeCell ref="J3:L3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N182"/>
  <sheetViews>
    <sheetView workbookViewId="0">
      <selection activeCell="F62" sqref="F62:J62"/>
    </sheetView>
  </sheetViews>
  <sheetFormatPr defaultColWidth="9.109375" defaultRowHeight="15" customHeight="1" x14ac:dyDescent="0.2"/>
  <cols>
    <col min="1" max="1" width="1.33203125" style="129" customWidth="1"/>
    <col min="2" max="2" width="44.44140625" style="129" customWidth="1"/>
    <col min="3" max="15" width="11.109375" style="129" customWidth="1"/>
    <col min="16" max="16384" width="9.109375" style="129"/>
  </cols>
  <sheetData>
    <row r="2" spans="2:14" ht="15" customHeight="1" x14ac:dyDescent="0.2">
      <c r="B2" s="128" t="s">
        <v>288</v>
      </c>
    </row>
    <row r="3" spans="2:14" ht="15" customHeight="1" x14ac:dyDescent="0.2">
      <c r="B3" s="313">
        <v>2015</v>
      </c>
      <c r="C3" s="303" t="s">
        <v>418</v>
      </c>
      <c r="D3" s="303" t="s">
        <v>290</v>
      </c>
      <c r="E3" s="303" t="s">
        <v>291</v>
      </c>
      <c r="F3" s="303"/>
      <c r="G3" s="303"/>
      <c r="H3" s="303"/>
      <c r="I3" s="303" t="s">
        <v>292</v>
      </c>
      <c r="J3" s="304" t="s">
        <v>293</v>
      </c>
      <c r="K3" s="304"/>
      <c r="L3" s="304"/>
      <c r="M3" s="305" t="s">
        <v>294</v>
      </c>
    </row>
    <row r="4" spans="2:14" ht="15" customHeight="1" x14ac:dyDescent="0.2">
      <c r="B4" s="314"/>
      <c r="C4" s="303"/>
      <c r="D4" s="303"/>
      <c r="E4" s="303" t="s">
        <v>295</v>
      </c>
      <c r="F4" s="303" t="s">
        <v>296</v>
      </c>
      <c r="G4" s="131" t="s">
        <v>297</v>
      </c>
      <c r="H4" s="131" t="s">
        <v>298</v>
      </c>
      <c r="I4" s="303"/>
      <c r="J4" s="131" t="s">
        <v>299</v>
      </c>
      <c r="K4" s="305" t="s">
        <v>300</v>
      </c>
      <c r="L4" s="305"/>
      <c r="M4" s="305"/>
      <c r="N4" s="129" t="s">
        <v>301</v>
      </c>
    </row>
    <row r="5" spans="2:14" ht="15" customHeight="1" x14ac:dyDescent="0.2">
      <c r="B5" s="315"/>
      <c r="C5" s="303" t="s">
        <v>419</v>
      </c>
      <c r="D5" s="303"/>
      <c r="E5" s="303"/>
      <c r="F5" s="303"/>
      <c r="G5" s="131" t="s">
        <v>302</v>
      </c>
      <c r="H5" s="131" t="s">
        <v>302</v>
      </c>
      <c r="I5" s="303"/>
      <c r="J5" s="132" t="s">
        <v>303</v>
      </c>
      <c r="K5" s="132" t="s">
        <v>304</v>
      </c>
      <c r="L5" s="132" t="s">
        <v>305</v>
      </c>
      <c r="M5" s="305"/>
      <c r="N5" s="129" t="s">
        <v>306</v>
      </c>
    </row>
    <row r="6" spans="2:14" ht="15" customHeight="1" x14ac:dyDescent="0.2">
      <c r="B6" s="133" t="s">
        <v>307</v>
      </c>
      <c r="C6" s="134">
        <v>86</v>
      </c>
      <c r="D6" s="135">
        <v>4.7703924279485301</v>
      </c>
      <c r="E6" s="135">
        <v>260.79069767441899</v>
      </c>
      <c r="F6" s="135">
        <v>85.326231691078604</v>
      </c>
      <c r="G6" s="135">
        <v>86.205602214610806</v>
      </c>
      <c r="H6" s="135">
        <v>81.556717618664507</v>
      </c>
      <c r="I6" s="135">
        <v>4701.5</v>
      </c>
      <c r="J6" s="134">
        <v>4460</v>
      </c>
      <c r="K6" s="134">
        <v>4328</v>
      </c>
      <c r="L6" s="134">
        <v>161</v>
      </c>
      <c r="M6" s="135">
        <v>34.204376460590602</v>
      </c>
      <c r="N6" s="136">
        <v>3714</v>
      </c>
    </row>
    <row r="7" spans="2:14" ht="15" customHeight="1" x14ac:dyDescent="0.2">
      <c r="B7" s="133" t="s">
        <v>308</v>
      </c>
      <c r="C7" s="134">
        <v>113</v>
      </c>
      <c r="D7" s="135">
        <v>10.040600176522499</v>
      </c>
      <c r="E7" s="135">
        <v>251.68141592920401</v>
      </c>
      <c r="F7" s="135">
        <v>73.5510900768097</v>
      </c>
      <c r="G7" s="135">
        <v>75.760981833647307</v>
      </c>
      <c r="H7" s="135">
        <v>60.897547399547697</v>
      </c>
      <c r="I7" s="135">
        <v>2832.5</v>
      </c>
      <c r="J7" s="134">
        <v>2567</v>
      </c>
      <c r="K7" s="134">
        <v>2282</v>
      </c>
      <c r="L7" s="134">
        <v>233</v>
      </c>
      <c r="M7" s="135">
        <v>82.186948853615505</v>
      </c>
      <c r="N7" s="136">
        <v>2247</v>
      </c>
    </row>
    <row r="8" spans="2:14" ht="15" customHeight="1" x14ac:dyDescent="0.2">
      <c r="B8" s="133" t="s">
        <v>309</v>
      </c>
      <c r="C8" s="134">
        <v>115</v>
      </c>
      <c r="D8" s="135">
        <v>43.469839513004999</v>
      </c>
      <c r="E8" s="135">
        <v>341.52173913043498</v>
      </c>
      <c r="F8" s="135">
        <v>96.102084760693003</v>
      </c>
      <c r="G8" s="135">
        <v>96.102084760693003</v>
      </c>
      <c r="H8" s="137"/>
      <c r="I8" s="135">
        <v>903.5</v>
      </c>
      <c r="J8" s="134">
        <v>279</v>
      </c>
      <c r="K8" s="134">
        <v>783</v>
      </c>
      <c r="L8" s="134">
        <v>17</v>
      </c>
      <c r="M8" s="135">
        <v>18.743109151047399</v>
      </c>
      <c r="N8" s="136">
        <v>808</v>
      </c>
    </row>
    <row r="9" spans="2:14" ht="15" customHeight="1" x14ac:dyDescent="0.2">
      <c r="B9" s="133" t="s">
        <v>310</v>
      </c>
      <c r="C9" s="134">
        <v>72</v>
      </c>
      <c r="D9" s="135">
        <v>9.2716525314829106</v>
      </c>
      <c r="E9" s="135">
        <v>250.527777777778</v>
      </c>
      <c r="F9" s="135">
        <v>78.0460366908965</v>
      </c>
      <c r="G9" s="135">
        <v>72.857072034108398</v>
      </c>
      <c r="H9" s="135">
        <v>113.634818089085</v>
      </c>
      <c r="I9" s="135">
        <v>1945.5</v>
      </c>
      <c r="J9" s="134">
        <v>1698</v>
      </c>
      <c r="K9" s="134">
        <v>1442</v>
      </c>
      <c r="L9" s="134">
        <v>71</v>
      </c>
      <c r="M9" s="135">
        <v>36.503856041131101</v>
      </c>
      <c r="N9" s="136">
        <v>1669</v>
      </c>
    </row>
    <row r="10" spans="2:14" ht="15" customHeight="1" x14ac:dyDescent="0.2">
      <c r="B10" s="133" t="s">
        <v>311</v>
      </c>
      <c r="C10" s="134">
        <v>40</v>
      </c>
      <c r="D10" s="135">
        <v>8.0751761942051701</v>
      </c>
      <c r="E10" s="135">
        <v>257.8</v>
      </c>
      <c r="F10" s="135">
        <v>76.697657121606497</v>
      </c>
      <c r="G10" s="135">
        <v>76.697657121606497</v>
      </c>
      <c r="H10" s="137"/>
      <c r="I10" s="135">
        <v>1277</v>
      </c>
      <c r="J10" s="134">
        <v>1270</v>
      </c>
      <c r="K10" s="134">
        <v>1261</v>
      </c>
      <c r="L10" s="134">
        <v>0</v>
      </c>
      <c r="M10" s="135">
        <v>0</v>
      </c>
      <c r="N10" s="136">
        <v>1030</v>
      </c>
    </row>
    <row r="11" spans="2:14" ht="15" customHeight="1" x14ac:dyDescent="0.2">
      <c r="B11" s="133" t="s">
        <v>312</v>
      </c>
      <c r="C11" s="134">
        <v>93</v>
      </c>
      <c r="D11" s="135">
        <v>6.0050793650793697</v>
      </c>
      <c r="E11" s="135">
        <v>254.24731182795699</v>
      </c>
      <c r="F11" s="135">
        <v>78.240296482578302</v>
      </c>
      <c r="G11" s="135">
        <v>75.181667884193899</v>
      </c>
      <c r="H11" s="135">
        <v>97.127255460588799</v>
      </c>
      <c r="I11" s="135">
        <v>3937.5</v>
      </c>
      <c r="J11" s="134">
        <v>3702</v>
      </c>
      <c r="K11" s="134">
        <v>3477</v>
      </c>
      <c r="L11" s="134">
        <v>45</v>
      </c>
      <c r="M11" s="135">
        <v>11.4213197969543</v>
      </c>
      <c r="N11" s="136">
        <v>3519</v>
      </c>
    </row>
    <row r="12" spans="2:14" ht="15" customHeight="1" x14ac:dyDescent="0.2">
      <c r="B12" s="133" t="s">
        <v>313</v>
      </c>
      <c r="C12" s="134">
        <v>56</v>
      </c>
      <c r="D12" s="135">
        <v>6.8521985815602804</v>
      </c>
      <c r="E12" s="135">
        <v>215.66071428571399</v>
      </c>
      <c r="F12" s="135">
        <v>68.339746491625206</v>
      </c>
      <c r="G12" s="135">
        <v>69.644938233237497</v>
      </c>
      <c r="H12" s="135">
        <v>64.840658196209105</v>
      </c>
      <c r="I12" s="135">
        <v>1762.5</v>
      </c>
      <c r="J12" s="134">
        <v>1677</v>
      </c>
      <c r="K12" s="134">
        <v>1607</v>
      </c>
      <c r="L12" s="134">
        <v>19</v>
      </c>
      <c r="M12" s="135">
        <v>10.795454545454501</v>
      </c>
      <c r="N12" s="136">
        <v>1509</v>
      </c>
    </row>
    <row r="13" spans="2:14" ht="15" customHeight="1" x14ac:dyDescent="0.2">
      <c r="B13" s="133" t="s">
        <v>314</v>
      </c>
      <c r="C13" s="134">
        <v>75</v>
      </c>
      <c r="D13" s="135">
        <v>7.7483501979762401</v>
      </c>
      <c r="E13" s="135">
        <v>234.82666666666699</v>
      </c>
      <c r="F13" s="135">
        <v>80.306415576125104</v>
      </c>
      <c r="G13" s="135">
        <v>78.571056062581505</v>
      </c>
      <c r="H13" s="135">
        <v>92.380261248185803</v>
      </c>
      <c r="I13" s="135">
        <v>2273</v>
      </c>
      <c r="J13" s="134">
        <v>2226</v>
      </c>
      <c r="K13" s="134">
        <v>1899</v>
      </c>
      <c r="L13" s="134">
        <v>3</v>
      </c>
      <c r="M13" s="135">
        <v>1.3215859030837001</v>
      </c>
      <c r="N13" s="136">
        <v>2005</v>
      </c>
    </row>
    <row r="14" spans="2:14" ht="15" customHeight="1" x14ac:dyDescent="0.2">
      <c r="B14" s="133" t="s">
        <v>315</v>
      </c>
      <c r="C14" s="134">
        <v>32</v>
      </c>
      <c r="D14" s="135">
        <v>12.242957746478901</v>
      </c>
      <c r="E14" s="135">
        <v>325.96875</v>
      </c>
      <c r="F14" s="135">
        <v>90.515446025685506</v>
      </c>
      <c r="G14" s="135">
        <v>88.967598058507207</v>
      </c>
      <c r="H14" s="135">
        <v>93.540117918482395</v>
      </c>
      <c r="I14" s="135">
        <v>852</v>
      </c>
      <c r="J14" s="134">
        <v>672</v>
      </c>
      <c r="K14" s="134">
        <v>606</v>
      </c>
      <c r="L14" s="134">
        <v>21</v>
      </c>
      <c r="M14" s="135">
        <v>24.590163934426201</v>
      </c>
      <c r="N14" s="136">
        <v>762</v>
      </c>
    </row>
    <row r="15" spans="2:14" ht="15" customHeight="1" x14ac:dyDescent="0.2">
      <c r="B15" s="133" t="s">
        <v>316</v>
      </c>
      <c r="C15" s="134">
        <v>65</v>
      </c>
      <c r="D15" s="135">
        <v>4.2832600041902396</v>
      </c>
      <c r="E15" s="135">
        <v>157.26153846153801</v>
      </c>
      <c r="F15" s="135">
        <v>48.734207389749699</v>
      </c>
      <c r="G15" s="135">
        <v>46.502690238278198</v>
      </c>
      <c r="H15" s="135">
        <v>78.561643835616394</v>
      </c>
      <c r="I15" s="135">
        <v>2386.5</v>
      </c>
      <c r="J15" s="134">
        <v>2377</v>
      </c>
      <c r="K15" s="134">
        <v>2381</v>
      </c>
      <c r="L15" s="134">
        <v>0</v>
      </c>
      <c r="M15" s="135">
        <v>0</v>
      </c>
      <c r="N15" s="136">
        <v>2170</v>
      </c>
    </row>
    <row r="16" spans="2:14" ht="15" customHeight="1" x14ac:dyDescent="0.2">
      <c r="B16" s="133" t="s">
        <v>420</v>
      </c>
      <c r="C16" s="134">
        <v>21</v>
      </c>
      <c r="D16" s="135">
        <v>4.1333333333333302</v>
      </c>
      <c r="E16" s="135">
        <v>98.904761904761898</v>
      </c>
      <c r="F16" s="135">
        <v>55.224674288753</v>
      </c>
      <c r="G16" s="135">
        <v>55.224674288753</v>
      </c>
      <c r="H16" s="135"/>
      <c r="I16" s="135">
        <v>502.5</v>
      </c>
      <c r="J16" s="134">
        <v>500</v>
      </c>
      <c r="K16" s="134">
        <v>501</v>
      </c>
      <c r="L16" s="134">
        <v>0</v>
      </c>
      <c r="M16" s="135">
        <v>0</v>
      </c>
      <c r="N16" s="136">
        <v>379</v>
      </c>
    </row>
    <row r="17" spans="2:14" ht="15" customHeight="1" x14ac:dyDescent="0.2">
      <c r="B17" s="133" t="s">
        <v>319</v>
      </c>
      <c r="C17" s="134">
        <v>41</v>
      </c>
      <c r="D17" s="135">
        <v>6.5631377551020398</v>
      </c>
      <c r="E17" s="135">
        <v>251</v>
      </c>
      <c r="F17" s="135">
        <v>75.669117647058798</v>
      </c>
      <c r="G17" s="135">
        <v>72.282853792730194</v>
      </c>
      <c r="H17" s="135">
        <v>90.6088340628731</v>
      </c>
      <c r="I17" s="135">
        <v>1568</v>
      </c>
      <c r="J17" s="134">
        <v>1552</v>
      </c>
      <c r="K17" s="134">
        <v>1541</v>
      </c>
      <c r="L17" s="134">
        <v>5</v>
      </c>
      <c r="M17" s="135">
        <v>3.1969309462915598</v>
      </c>
      <c r="N17" s="136">
        <v>1372</v>
      </c>
    </row>
    <row r="18" spans="2:14" ht="15" customHeight="1" x14ac:dyDescent="0.2">
      <c r="B18" s="133" t="s">
        <v>320</v>
      </c>
      <c r="C18" s="134">
        <v>13</v>
      </c>
      <c r="D18" s="135">
        <v>4.5860749808722296</v>
      </c>
      <c r="E18" s="135">
        <v>230.538461538462</v>
      </c>
      <c r="F18" s="135">
        <v>63.161222339304501</v>
      </c>
      <c r="G18" s="137"/>
      <c r="H18" s="135">
        <v>63.161222339304501</v>
      </c>
      <c r="I18" s="135">
        <v>653.5</v>
      </c>
      <c r="J18" s="134">
        <v>413</v>
      </c>
      <c r="K18" s="134">
        <v>150</v>
      </c>
      <c r="L18" s="134">
        <v>195</v>
      </c>
      <c r="M18" s="135">
        <v>297.256097560976</v>
      </c>
      <c r="N18" s="136">
        <v>608</v>
      </c>
    </row>
    <row r="19" spans="2:14" ht="15" customHeight="1" x14ac:dyDescent="0.2">
      <c r="B19" s="133" t="s">
        <v>321</v>
      </c>
      <c r="C19" s="134">
        <v>18</v>
      </c>
      <c r="D19" s="135">
        <v>3.5729927007299298</v>
      </c>
      <c r="E19" s="135">
        <v>163.166666666667</v>
      </c>
      <c r="F19" s="135">
        <v>50.515995872033002</v>
      </c>
      <c r="G19" s="135">
        <v>50.515995872033002</v>
      </c>
      <c r="H19" s="137"/>
      <c r="I19" s="135">
        <v>822</v>
      </c>
      <c r="J19" s="134">
        <v>800</v>
      </c>
      <c r="K19" s="134">
        <v>799</v>
      </c>
      <c r="L19" s="134">
        <v>7</v>
      </c>
      <c r="M19" s="135">
        <v>8.5158150851581507</v>
      </c>
      <c r="N19" s="136">
        <v>248</v>
      </c>
    </row>
    <row r="20" spans="2:14" ht="15" customHeight="1" x14ac:dyDescent="0.2">
      <c r="B20" s="133" t="s">
        <v>322</v>
      </c>
      <c r="C20" s="134">
        <v>41</v>
      </c>
      <c r="D20" s="135">
        <v>5.1064564888792896</v>
      </c>
      <c r="E20" s="135">
        <v>288.39024390243901</v>
      </c>
      <c r="F20" s="135">
        <v>84.705208109463399</v>
      </c>
      <c r="G20" s="135">
        <v>83.040129712201093</v>
      </c>
      <c r="H20" s="135">
        <v>97.352216748768498</v>
      </c>
      <c r="I20" s="135">
        <v>2315.5</v>
      </c>
      <c r="J20" s="134">
        <v>2287</v>
      </c>
      <c r="K20" s="134">
        <v>2258</v>
      </c>
      <c r="L20" s="134">
        <v>1</v>
      </c>
      <c r="M20" s="135">
        <v>0.43196544276457899</v>
      </c>
      <c r="N20" s="136">
        <v>1706</v>
      </c>
    </row>
    <row r="21" spans="2:14" ht="15" customHeight="1" x14ac:dyDescent="0.2">
      <c r="B21" s="133" t="s">
        <v>323</v>
      </c>
      <c r="C21" s="134">
        <v>32</v>
      </c>
      <c r="D21" s="135">
        <v>11.3964757709251</v>
      </c>
      <c r="E21" s="135">
        <v>242.53125</v>
      </c>
      <c r="F21" s="135">
        <v>72.614146706586794</v>
      </c>
      <c r="G21" s="135">
        <v>72.614146706586794</v>
      </c>
      <c r="H21" s="137"/>
      <c r="I21" s="135">
        <v>681</v>
      </c>
      <c r="J21" s="134">
        <v>203</v>
      </c>
      <c r="K21" s="134">
        <v>605</v>
      </c>
      <c r="L21" s="134">
        <v>0</v>
      </c>
      <c r="M21" s="135">
        <v>0</v>
      </c>
      <c r="N21" s="136">
        <v>659</v>
      </c>
    </row>
    <row r="22" spans="2:14" ht="15" customHeight="1" x14ac:dyDescent="0.2">
      <c r="B22" s="138" t="s">
        <v>324</v>
      </c>
      <c r="C22" s="139">
        <v>913</v>
      </c>
      <c r="D22" s="140">
        <v>8.6310485004027608</v>
      </c>
      <c r="E22" s="140">
        <v>252.31872946330799</v>
      </c>
      <c r="F22" s="140">
        <v>77.494979261068295</v>
      </c>
      <c r="G22" s="141">
        <v>76.891841004996294</v>
      </c>
      <c r="H22" s="141">
        <v>81.4109996471241</v>
      </c>
      <c r="I22" s="140">
        <v>26690.5</v>
      </c>
      <c r="J22" s="139">
        <v>26683</v>
      </c>
      <c r="K22" s="139">
        <v>25920</v>
      </c>
      <c r="L22" s="139">
        <v>778</v>
      </c>
      <c r="M22" s="141">
        <v>29.140759607461199</v>
      </c>
      <c r="N22" s="136">
        <v>21209</v>
      </c>
    </row>
    <row r="25" spans="2:14" ht="15" customHeight="1" x14ac:dyDescent="0.2">
      <c r="B25" s="143" t="s">
        <v>325</v>
      </c>
      <c r="C25" s="144"/>
      <c r="D25" s="145"/>
      <c r="E25" s="146"/>
      <c r="F25" s="146"/>
      <c r="G25" s="146"/>
      <c r="H25" s="146"/>
      <c r="I25" s="146"/>
      <c r="J25" s="146"/>
    </row>
    <row r="26" spans="2:14" ht="15" customHeight="1" x14ac:dyDescent="0.2">
      <c r="B26" s="143" t="s">
        <v>326</v>
      </c>
      <c r="C26" s="147" t="s">
        <v>327</v>
      </c>
      <c r="D26" s="299" t="s">
        <v>328</v>
      </c>
      <c r="E26" s="299"/>
      <c r="F26" s="299"/>
      <c r="G26" s="299"/>
      <c r="H26" s="299"/>
      <c r="I26" s="299"/>
      <c r="J26" s="299"/>
    </row>
    <row r="27" spans="2:14" ht="15" customHeight="1" x14ac:dyDescent="0.2">
      <c r="B27" s="143" t="s">
        <v>290</v>
      </c>
      <c r="C27" s="147" t="s">
        <v>327</v>
      </c>
      <c r="D27" s="299" t="s">
        <v>329</v>
      </c>
      <c r="E27" s="299"/>
      <c r="F27" s="299"/>
      <c r="G27" s="299"/>
      <c r="H27" s="299"/>
      <c r="I27" s="299"/>
      <c r="J27" s="299"/>
    </row>
    <row r="28" spans="2:14" ht="15" customHeight="1" x14ac:dyDescent="0.2">
      <c r="B28" s="143" t="s">
        <v>330</v>
      </c>
      <c r="C28" s="144"/>
      <c r="D28" s="148"/>
      <c r="E28" s="149"/>
      <c r="F28" s="149"/>
      <c r="G28" s="149"/>
      <c r="H28" s="149"/>
      <c r="I28" s="149"/>
      <c r="J28" s="149"/>
    </row>
    <row r="29" spans="2:14" ht="15" customHeight="1" x14ac:dyDescent="0.2">
      <c r="B29" s="150" t="s">
        <v>331</v>
      </c>
      <c r="C29" s="147" t="s">
        <v>327</v>
      </c>
      <c r="D29" s="299" t="s">
        <v>332</v>
      </c>
      <c r="E29" s="299"/>
      <c r="F29" s="299"/>
      <c r="G29" s="299"/>
      <c r="H29" s="299"/>
      <c r="I29" s="299"/>
      <c r="J29" s="299"/>
    </row>
    <row r="30" spans="2:14" ht="15" customHeight="1" x14ac:dyDescent="0.2">
      <c r="B30" s="150" t="s">
        <v>333</v>
      </c>
      <c r="C30" s="147" t="s">
        <v>327</v>
      </c>
      <c r="D30" s="299" t="s">
        <v>334</v>
      </c>
      <c r="E30" s="299"/>
      <c r="F30" s="299"/>
      <c r="G30" s="299"/>
      <c r="H30" s="299"/>
      <c r="I30" s="299"/>
      <c r="J30" s="299"/>
    </row>
    <row r="31" spans="2:14" ht="15" customHeight="1" x14ac:dyDescent="0.2">
      <c r="B31" s="145"/>
      <c r="C31" s="144"/>
      <c r="D31" s="299" t="s">
        <v>335</v>
      </c>
      <c r="E31" s="299"/>
      <c r="F31" s="299"/>
      <c r="G31" s="299"/>
      <c r="H31" s="299"/>
      <c r="I31" s="299"/>
      <c r="J31" s="299"/>
    </row>
    <row r="32" spans="2:14" ht="15" customHeight="1" x14ac:dyDescent="0.2">
      <c r="B32" s="145"/>
      <c r="C32" s="144"/>
      <c r="D32" s="299" t="s">
        <v>336</v>
      </c>
      <c r="E32" s="299"/>
      <c r="F32" s="299"/>
      <c r="G32" s="299"/>
      <c r="H32" s="299"/>
      <c r="I32" s="299"/>
      <c r="J32" s="299"/>
    </row>
    <row r="33" spans="2:11" ht="15" customHeight="1" x14ac:dyDescent="0.2">
      <c r="B33" s="143" t="s">
        <v>337</v>
      </c>
      <c r="C33" s="147" t="s">
        <v>327</v>
      </c>
      <c r="D33" s="299" t="s">
        <v>338</v>
      </c>
      <c r="E33" s="299"/>
      <c r="F33" s="299"/>
      <c r="G33" s="299"/>
      <c r="H33" s="299"/>
      <c r="I33" s="299"/>
      <c r="J33" s="299"/>
    </row>
    <row r="34" spans="2:11" ht="15" customHeight="1" x14ac:dyDescent="0.2">
      <c r="B34" s="143" t="s">
        <v>339</v>
      </c>
      <c r="C34" s="147" t="s">
        <v>327</v>
      </c>
      <c r="D34" s="299" t="s">
        <v>340</v>
      </c>
      <c r="E34" s="299"/>
      <c r="F34" s="299"/>
      <c r="G34" s="299"/>
      <c r="H34" s="299"/>
      <c r="I34" s="299"/>
      <c r="J34" s="299"/>
    </row>
    <row r="35" spans="2:11" ht="15" customHeight="1" x14ac:dyDescent="0.2">
      <c r="B35" s="143" t="s">
        <v>341</v>
      </c>
      <c r="C35" s="144"/>
      <c r="D35" s="148"/>
      <c r="E35" s="149"/>
      <c r="F35" s="149"/>
      <c r="G35" s="149"/>
      <c r="H35" s="149"/>
      <c r="I35" s="149"/>
      <c r="J35" s="149"/>
    </row>
    <row r="36" spans="2:11" ht="15" customHeight="1" x14ac:dyDescent="0.2">
      <c r="B36" s="150" t="s">
        <v>342</v>
      </c>
      <c r="C36" s="147" t="s">
        <v>327</v>
      </c>
      <c r="D36" s="299" t="s">
        <v>343</v>
      </c>
      <c r="E36" s="299"/>
      <c r="F36" s="299"/>
      <c r="G36" s="299"/>
      <c r="H36" s="299"/>
      <c r="I36" s="299"/>
      <c r="J36" s="299"/>
    </row>
    <row r="37" spans="2:11" ht="15" customHeight="1" x14ac:dyDescent="0.2">
      <c r="B37" s="150" t="s">
        <v>344</v>
      </c>
      <c r="C37" s="147" t="s">
        <v>327</v>
      </c>
      <c r="D37" s="299" t="s">
        <v>345</v>
      </c>
      <c r="E37" s="299"/>
      <c r="F37" s="299"/>
      <c r="G37" s="299"/>
      <c r="H37" s="299"/>
      <c r="I37" s="299"/>
      <c r="J37" s="299"/>
    </row>
    <row r="38" spans="2:11" ht="15" customHeight="1" x14ac:dyDescent="0.2">
      <c r="B38" s="150" t="s">
        <v>305</v>
      </c>
      <c r="C38" s="147" t="s">
        <v>327</v>
      </c>
      <c r="D38" s="299" t="s">
        <v>346</v>
      </c>
      <c r="E38" s="299"/>
      <c r="F38" s="299"/>
      <c r="G38" s="299"/>
      <c r="H38" s="299"/>
      <c r="I38" s="299"/>
      <c r="J38" s="299"/>
    </row>
    <row r="39" spans="2:11" ht="15" customHeight="1" x14ac:dyDescent="0.2">
      <c r="B39" s="143" t="s">
        <v>347</v>
      </c>
      <c r="C39" s="147" t="s">
        <v>327</v>
      </c>
      <c r="D39" s="299" t="s">
        <v>348</v>
      </c>
      <c r="E39" s="299"/>
      <c r="F39" s="299"/>
      <c r="G39" s="299"/>
      <c r="H39" s="299"/>
      <c r="I39" s="299"/>
      <c r="J39" s="299"/>
    </row>
    <row r="43" spans="2:11" ht="15" customHeight="1" x14ac:dyDescent="0.2">
      <c r="G43" s="151" t="s">
        <v>349</v>
      </c>
    </row>
    <row r="44" spans="2:11" ht="15" customHeight="1" x14ac:dyDescent="0.2">
      <c r="B44" s="128" t="s">
        <v>301</v>
      </c>
      <c r="E44" s="316" t="s">
        <v>426</v>
      </c>
      <c r="F44" s="317"/>
      <c r="G44" s="129" t="s">
        <v>351</v>
      </c>
      <c r="H44" s="129" t="s">
        <v>352</v>
      </c>
      <c r="I44" s="129" t="s">
        <v>353</v>
      </c>
      <c r="J44" s="129" t="s">
        <v>354</v>
      </c>
      <c r="K44" s="129" t="s">
        <v>355</v>
      </c>
    </row>
    <row r="45" spans="2:11" ht="15" customHeight="1" x14ac:dyDescent="0.2">
      <c r="B45" s="307" t="s">
        <v>356</v>
      </c>
      <c r="C45" s="307"/>
      <c r="D45" s="154" t="s">
        <v>357</v>
      </c>
      <c r="E45" s="155" t="s">
        <v>424</v>
      </c>
      <c r="F45" s="155" t="s">
        <v>306</v>
      </c>
      <c r="G45" s="156">
        <v>111</v>
      </c>
      <c r="H45" s="156">
        <v>72005716</v>
      </c>
      <c r="I45" s="156">
        <v>15</v>
      </c>
      <c r="J45" s="156">
        <v>1650</v>
      </c>
      <c r="K45" s="156">
        <v>45</v>
      </c>
    </row>
    <row r="46" spans="2:11" ht="15" customHeight="1" x14ac:dyDescent="0.2">
      <c r="B46" s="306" t="s">
        <v>359</v>
      </c>
      <c r="C46" s="306"/>
      <c r="D46" s="306"/>
      <c r="E46" s="136">
        <v>44574</v>
      </c>
      <c r="F46" s="136">
        <v>17781</v>
      </c>
      <c r="G46" s="156">
        <v>111</v>
      </c>
      <c r="H46" s="156">
        <v>72005722</v>
      </c>
      <c r="I46" s="156">
        <v>14</v>
      </c>
      <c r="J46" s="156">
        <v>2140</v>
      </c>
      <c r="K46" s="156">
        <v>1478</v>
      </c>
    </row>
    <row r="47" spans="2:11" ht="15" customHeight="1" x14ac:dyDescent="0.2">
      <c r="B47" s="306" t="s">
        <v>360</v>
      </c>
      <c r="C47" s="306"/>
      <c r="D47" s="306"/>
      <c r="E47" s="136">
        <v>110031</v>
      </c>
      <c r="F47" s="136">
        <v>28860</v>
      </c>
      <c r="G47" s="156">
        <v>111</v>
      </c>
      <c r="H47" s="156">
        <v>72005722</v>
      </c>
      <c r="I47" s="156">
        <v>14</v>
      </c>
      <c r="J47" s="156">
        <v>2154</v>
      </c>
      <c r="K47" s="156">
        <v>5705</v>
      </c>
    </row>
    <row r="48" spans="2:11" ht="15" customHeight="1" x14ac:dyDescent="0.2">
      <c r="B48" s="306" t="s">
        <v>361</v>
      </c>
      <c r="C48" s="306"/>
      <c r="D48" s="306"/>
      <c r="E48" s="136">
        <v>46584</v>
      </c>
      <c r="F48" s="136">
        <v>15652</v>
      </c>
      <c r="G48" s="156">
        <v>111</v>
      </c>
      <c r="H48" s="156">
        <v>72005722</v>
      </c>
      <c r="I48" s="156">
        <v>14</v>
      </c>
      <c r="J48" s="156">
        <v>2155</v>
      </c>
      <c r="K48" s="156">
        <v>7</v>
      </c>
    </row>
    <row r="49" spans="2:11" ht="15" customHeight="1" x14ac:dyDescent="0.2">
      <c r="B49" s="306" t="s">
        <v>362</v>
      </c>
      <c r="C49" s="306"/>
      <c r="D49" s="306"/>
      <c r="E49" s="136">
        <v>362</v>
      </c>
      <c r="F49" s="136">
        <v>317</v>
      </c>
      <c r="G49" s="156">
        <v>111</v>
      </c>
      <c r="H49" s="156">
        <v>72005723</v>
      </c>
      <c r="I49" s="156">
        <v>14</v>
      </c>
      <c r="J49" s="156">
        <v>2153</v>
      </c>
      <c r="K49" s="156">
        <v>2671</v>
      </c>
    </row>
    <row r="50" spans="2:11" ht="15" customHeight="1" x14ac:dyDescent="0.2">
      <c r="B50" s="306" t="s">
        <v>363</v>
      </c>
      <c r="C50" s="306"/>
      <c r="D50" s="306"/>
      <c r="E50" s="136">
        <v>35586</v>
      </c>
      <c r="F50" s="136">
        <v>8517</v>
      </c>
      <c r="G50" s="156">
        <v>111</v>
      </c>
      <c r="H50" s="156">
        <v>72005723</v>
      </c>
      <c r="I50" s="156">
        <v>14</v>
      </c>
      <c r="J50" s="156">
        <v>2155</v>
      </c>
      <c r="K50" s="156">
        <v>7</v>
      </c>
    </row>
    <row r="51" spans="2:11" ht="15" customHeight="1" x14ac:dyDescent="0.2">
      <c r="B51" s="306" t="s">
        <v>364</v>
      </c>
      <c r="C51" s="306"/>
      <c r="D51" s="306"/>
      <c r="E51" s="136">
        <v>13818</v>
      </c>
      <c r="F51" s="136">
        <v>5182</v>
      </c>
      <c r="G51" s="156">
        <v>111</v>
      </c>
      <c r="H51" s="156">
        <v>72005723</v>
      </c>
      <c r="I51" s="156">
        <v>14</v>
      </c>
      <c r="J51" s="156">
        <v>2160</v>
      </c>
      <c r="K51" s="156">
        <v>1001</v>
      </c>
    </row>
    <row r="52" spans="2:11" ht="15" customHeight="1" x14ac:dyDescent="0.2">
      <c r="B52" s="306" t="s">
        <v>365</v>
      </c>
      <c r="C52" s="306"/>
      <c r="D52" s="306"/>
      <c r="E52" s="136">
        <v>3231</v>
      </c>
      <c r="F52" s="136">
        <v>554</v>
      </c>
      <c r="G52" s="156">
        <v>111</v>
      </c>
      <c r="H52" s="156">
        <v>72005724</v>
      </c>
      <c r="I52" s="156">
        <v>14</v>
      </c>
      <c r="J52" s="156">
        <v>2153</v>
      </c>
      <c r="K52" s="156">
        <v>2</v>
      </c>
    </row>
    <row r="53" spans="2:11" ht="15" customHeight="1" x14ac:dyDescent="0.2">
      <c r="B53" s="306" t="s">
        <v>366</v>
      </c>
      <c r="C53" s="306"/>
      <c r="D53" s="306"/>
      <c r="E53" s="136">
        <v>2294</v>
      </c>
      <c r="F53" s="136">
        <v>437</v>
      </c>
      <c r="G53" s="156">
        <v>111</v>
      </c>
      <c r="H53" s="156">
        <v>72005724</v>
      </c>
      <c r="I53" s="156">
        <v>14</v>
      </c>
      <c r="J53" s="156">
        <v>2154</v>
      </c>
      <c r="K53" s="156">
        <v>1</v>
      </c>
    </row>
    <row r="54" spans="2:11" ht="15" customHeight="1" x14ac:dyDescent="0.2">
      <c r="B54" s="306" t="s">
        <v>367</v>
      </c>
      <c r="C54" s="306"/>
      <c r="D54" s="306"/>
      <c r="E54" s="136">
        <v>1082</v>
      </c>
      <c r="F54" s="136">
        <v>591</v>
      </c>
      <c r="G54" s="156">
        <v>111</v>
      </c>
      <c r="H54" s="156">
        <v>72005724</v>
      </c>
      <c r="I54" s="156">
        <v>14</v>
      </c>
      <c r="J54" s="156">
        <v>2155</v>
      </c>
      <c r="K54" s="156">
        <v>3247</v>
      </c>
    </row>
    <row r="55" spans="2:11" ht="15" customHeight="1" x14ac:dyDescent="0.2">
      <c r="B55" s="306" t="s">
        <v>368</v>
      </c>
      <c r="C55" s="306"/>
      <c r="D55" s="306"/>
      <c r="E55" s="136">
        <v>36720</v>
      </c>
      <c r="F55" s="136">
        <v>13983</v>
      </c>
      <c r="G55" s="156">
        <v>111</v>
      </c>
      <c r="H55" s="156">
        <v>72005724</v>
      </c>
      <c r="I55" s="156">
        <v>14</v>
      </c>
      <c r="J55" s="156">
        <v>2195</v>
      </c>
      <c r="K55" s="156">
        <v>31</v>
      </c>
    </row>
    <row r="56" spans="2:11" ht="15" customHeight="1" x14ac:dyDescent="0.2">
      <c r="B56" s="306" t="s">
        <v>369</v>
      </c>
      <c r="C56" s="306"/>
      <c r="D56" s="306"/>
      <c r="E56" s="136">
        <v>14848</v>
      </c>
      <c r="F56" s="136">
        <v>4618</v>
      </c>
      <c r="G56" s="156">
        <v>111</v>
      </c>
      <c r="H56" s="156">
        <v>72005725</v>
      </c>
      <c r="I56" s="156">
        <v>14</v>
      </c>
      <c r="J56" s="156">
        <v>2140</v>
      </c>
      <c r="K56" s="156">
        <v>33</v>
      </c>
    </row>
    <row r="57" spans="2:11" ht="15" customHeight="1" x14ac:dyDescent="0.2">
      <c r="B57" s="306" t="s">
        <v>370</v>
      </c>
      <c r="C57" s="306"/>
      <c r="D57" s="306"/>
      <c r="E57" s="136">
        <v>22488</v>
      </c>
      <c r="F57" s="136">
        <v>9584</v>
      </c>
      <c r="G57" s="156">
        <v>111</v>
      </c>
      <c r="H57" s="156">
        <v>72005725</v>
      </c>
      <c r="I57" s="156">
        <v>14</v>
      </c>
      <c r="J57" s="156">
        <v>2152</v>
      </c>
      <c r="K57" s="156">
        <v>3260</v>
      </c>
    </row>
    <row r="58" spans="2:11" ht="15" customHeight="1" x14ac:dyDescent="0.2">
      <c r="B58" s="306" t="s">
        <v>371</v>
      </c>
      <c r="C58" s="306"/>
      <c r="D58" s="306"/>
      <c r="E58" s="136">
        <v>10082</v>
      </c>
      <c r="F58" s="136">
        <v>3934</v>
      </c>
      <c r="G58" s="156">
        <v>111</v>
      </c>
      <c r="H58" s="156">
        <v>72005725</v>
      </c>
      <c r="I58" s="156">
        <v>14</v>
      </c>
      <c r="J58" s="156">
        <v>2154</v>
      </c>
      <c r="K58" s="156">
        <v>2</v>
      </c>
    </row>
    <row r="59" spans="2:11" ht="15" customHeight="1" x14ac:dyDescent="0.2">
      <c r="B59" s="306" t="s">
        <v>372</v>
      </c>
      <c r="C59" s="306"/>
      <c r="D59" s="306"/>
      <c r="E59" s="136">
        <v>18794</v>
      </c>
      <c r="F59" s="136">
        <v>7205</v>
      </c>
      <c r="G59" s="156">
        <v>111</v>
      </c>
      <c r="H59" s="156">
        <v>72005726</v>
      </c>
      <c r="I59" s="156">
        <v>14</v>
      </c>
      <c r="J59" s="156">
        <v>2156</v>
      </c>
      <c r="K59" s="156">
        <v>8</v>
      </c>
    </row>
    <row r="60" spans="2:11" ht="15" customHeight="1" x14ac:dyDescent="0.2">
      <c r="B60" s="306" t="s">
        <v>373</v>
      </c>
      <c r="C60" s="306"/>
      <c r="D60" s="306"/>
      <c r="E60" s="136">
        <v>29256</v>
      </c>
      <c r="F60" s="136">
        <v>13397</v>
      </c>
      <c r="G60" s="156">
        <v>111</v>
      </c>
      <c r="H60" s="156">
        <v>72005726</v>
      </c>
      <c r="I60" s="156">
        <v>15</v>
      </c>
      <c r="J60" s="156">
        <v>2156</v>
      </c>
      <c r="K60" s="156">
        <v>6450</v>
      </c>
    </row>
    <row r="61" spans="2:11" ht="15" customHeight="1" x14ac:dyDescent="0.2">
      <c r="B61" s="306" t="s">
        <v>374</v>
      </c>
      <c r="C61" s="306"/>
      <c r="D61" s="306"/>
      <c r="E61" s="136">
        <v>30691</v>
      </c>
      <c r="F61" s="136">
        <v>11641</v>
      </c>
      <c r="G61" s="156">
        <v>111</v>
      </c>
      <c r="H61" s="156">
        <v>72005727</v>
      </c>
      <c r="I61" s="156">
        <v>14</v>
      </c>
      <c r="J61" s="156">
        <v>2140</v>
      </c>
      <c r="K61" s="156">
        <v>51</v>
      </c>
    </row>
    <row r="62" spans="2:11" ht="15" customHeight="1" x14ac:dyDescent="0.2">
      <c r="B62" s="306" t="s">
        <v>375</v>
      </c>
      <c r="C62" s="306"/>
      <c r="D62" s="306"/>
      <c r="E62" s="136">
        <v>8792</v>
      </c>
      <c r="F62" s="136">
        <v>4439</v>
      </c>
      <c r="G62" s="156">
        <v>111</v>
      </c>
      <c r="H62" s="156">
        <v>72005727</v>
      </c>
      <c r="I62" s="156">
        <v>14</v>
      </c>
      <c r="J62" s="156">
        <v>2151</v>
      </c>
      <c r="K62" s="156">
        <v>1889</v>
      </c>
    </row>
    <row r="63" spans="2:11" ht="15" customHeight="1" x14ac:dyDescent="0.2">
      <c r="B63" s="306" t="s">
        <v>376</v>
      </c>
      <c r="C63" s="306"/>
      <c r="D63" s="306"/>
      <c r="E63" s="136">
        <v>13304</v>
      </c>
      <c r="F63" s="136">
        <v>1995</v>
      </c>
      <c r="G63" s="156">
        <v>111</v>
      </c>
      <c r="H63" s="156">
        <v>72005727</v>
      </c>
      <c r="I63" s="156">
        <v>14</v>
      </c>
      <c r="J63" s="156">
        <v>2153</v>
      </c>
      <c r="K63" s="156">
        <v>1</v>
      </c>
    </row>
    <row r="64" spans="2:11" ht="15" customHeight="1" x14ac:dyDescent="0.2">
      <c r="B64" s="306" t="s">
        <v>377</v>
      </c>
      <c r="C64" s="306"/>
      <c r="D64" s="306"/>
      <c r="E64" s="136">
        <v>27538</v>
      </c>
      <c r="F64" s="136">
        <v>8364</v>
      </c>
      <c r="G64" s="156">
        <v>111</v>
      </c>
      <c r="H64" s="156">
        <v>72005727</v>
      </c>
      <c r="I64" s="156">
        <v>14</v>
      </c>
      <c r="J64" s="156">
        <v>2161</v>
      </c>
      <c r="K64" s="156">
        <v>568</v>
      </c>
    </row>
    <row r="65" spans="2:11" ht="15" customHeight="1" x14ac:dyDescent="0.2">
      <c r="B65" s="306" t="s">
        <v>378</v>
      </c>
      <c r="C65" s="306"/>
      <c r="D65" s="306"/>
      <c r="E65" s="136">
        <v>6904</v>
      </c>
      <c r="F65" s="136">
        <v>2376</v>
      </c>
      <c r="G65" s="156">
        <v>111</v>
      </c>
      <c r="H65" s="156">
        <v>72005727</v>
      </c>
      <c r="I65" s="156">
        <v>14</v>
      </c>
      <c r="J65" s="156">
        <v>2195</v>
      </c>
      <c r="K65" s="156">
        <v>432</v>
      </c>
    </row>
    <row r="66" spans="2:11" ht="15" customHeight="1" x14ac:dyDescent="0.2">
      <c r="B66" s="306" t="s">
        <v>379</v>
      </c>
      <c r="C66" s="306"/>
      <c r="D66" s="306"/>
      <c r="E66" s="136">
        <v>89042</v>
      </c>
      <c r="F66" s="136">
        <v>13281</v>
      </c>
      <c r="G66" s="156">
        <v>111</v>
      </c>
      <c r="H66" s="156">
        <v>72005763</v>
      </c>
      <c r="I66" s="156">
        <v>14</v>
      </c>
      <c r="J66" s="156">
        <v>2158</v>
      </c>
      <c r="K66" s="156">
        <v>1042</v>
      </c>
    </row>
    <row r="67" spans="2:11" ht="15" customHeight="1" x14ac:dyDescent="0.2">
      <c r="B67" s="306" t="s">
        <v>380</v>
      </c>
      <c r="C67" s="306"/>
      <c r="D67" s="306"/>
      <c r="E67" s="136">
        <v>4554</v>
      </c>
      <c r="F67" s="136">
        <v>108</v>
      </c>
      <c r="G67" s="156">
        <v>201</v>
      </c>
      <c r="H67" s="156">
        <v>72005716</v>
      </c>
      <c r="I67" s="156">
        <v>15</v>
      </c>
      <c r="J67" s="156">
        <v>1650</v>
      </c>
      <c r="K67" s="156">
        <v>9</v>
      </c>
    </row>
    <row r="68" spans="2:11" ht="15" customHeight="1" x14ac:dyDescent="0.2">
      <c r="B68" s="306" t="s">
        <v>381</v>
      </c>
      <c r="C68" s="306"/>
      <c r="D68" s="306"/>
      <c r="E68" s="136">
        <v>192591</v>
      </c>
      <c r="F68" s="136">
        <v>55994</v>
      </c>
      <c r="G68" s="156">
        <v>201</v>
      </c>
      <c r="H68" s="156">
        <v>72005722</v>
      </c>
      <c r="I68" s="156">
        <v>14</v>
      </c>
      <c r="J68" s="156">
        <v>2140</v>
      </c>
      <c r="K68" s="156">
        <v>190</v>
      </c>
    </row>
    <row r="69" spans="2:11" ht="15" customHeight="1" x14ac:dyDescent="0.2">
      <c r="B69" s="306" t="s">
        <v>382</v>
      </c>
      <c r="C69" s="306"/>
      <c r="D69" s="306"/>
      <c r="E69" s="136">
        <v>178722</v>
      </c>
      <c r="F69" s="136">
        <v>41002</v>
      </c>
      <c r="G69" s="156">
        <v>201</v>
      </c>
      <c r="H69" s="156">
        <v>72005722</v>
      </c>
      <c r="I69" s="156">
        <v>14</v>
      </c>
      <c r="J69" s="156">
        <v>2154</v>
      </c>
      <c r="K69" s="156">
        <v>856</v>
      </c>
    </row>
    <row r="70" spans="2:11" ht="15" customHeight="1" x14ac:dyDescent="0.2">
      <c r="B70" s="306" t="s">
        <v>383</v>
      </c>
      <c r="C70" s="306"/>
      <c r="D70" s="306"/>
      <c r="E70" s="136">
        <v>87895</v>
      </c>
      <c r="F70" s="136">
        <v>43633</v>
      </c>
      <c r="G70" s="156">
        <v>201</v>
      </c>
      <c r="H70" s="156">
        <v>72005722</v>
      </c>
      <c r="I70" s="156">
        <v>14</v>
      </c>
      <c r="J70" s="156">
        <v>2155</v>
      </c>
      <c r="K70" s="156">
        <v>2</v>
      </c>
    </row>
    <row r="71" spans="2:11" ht="15" customHeight="1" x14ac:dyDescent="0.2">
      <c r="B71" s="306" t="s">
        <v>384</v>
      </c>
      <c r="C71" s="306"/>
      <c r="D71" s="306"/>
      <c r="E71" s="136">
        <v>46827</v>
      </c>
      <c r="F71" s="136">
        <v>18020</v>
      </c>
      <c r="G71" s="156">
        <v>201</v>
      </c>
      <c r="H71" s="156">
        <v>72005723</v>
      </c>
      <c r="I71" s="156">
        <v>14</v>
      </c>
      <c r="J71" s="156">
        <v>2153</v>
      </c>
      <c r="K71" s="156">
        <v>450</v>
      </c>
    </row>
    <row r="72" spans="2:11" ht="15" customHeight="1" x14ac:dyDescent="0.2">
      <c r="B72" s="306" t="s">
        <v>385</v>
      </c>
      <c r="C72" s="306"/>
      <c r="D72" s="306"/>
      <c r="E72" s="136">
        <v>33982</v>
      </c>
      <c r="F72" s="136">
        <v>15690</v>
      </c>
      <c r="G72" s="156">
        <v>201</v>
      </c>
      <c r="H72" s="156">
        <v>72005723</v>
      </c>
      <c r="I72" s="156">
        <v>14</v>
      </c>
      <c r="J72" s="156">
        <v>2160</v>
      </c>
      <c r="K72" s="156">
        <v>129</v>
      </c>
    </row>
    <row r="73" spans="2:11" ht="15" customHeight="1" x14ac:dyDescent="0.2">
      <c r="B73" s="306" t="s">
        <v>386</v>
      </c>
      <c r="C73" s="306"/>
      <c r="D73" s="306"/>
      <c r="E73" s="136">
        <v>2944</v>
      </c>
      <c r="F73" s="136">
        <v>2530</v>
      </c>
      <c r="G73" s="156">
        <v>201</v>
      </c>
      <c r="H73" s="156">
        <v>72005724</v>
      </c>
      <c r="I73" s="156">
        <v>14</v>
      </c>
      <c r="J73" s="156">
        <v>2155</v>
      </c>
      <c r="K73" s="156">
        <v>476</v>
      </c>
    </row>
    <row r="74" spans="2:11" ht="15" customHeight="1" x14ac:dyDescent="0.2">
      <c r="B74" s="306" t="s">
        <v>387</v>
      </c>
      <c r="C74" s="306"/>
      <c r="D74" s="306"/>
      <c r="E74" s="136">
        <v>87417</v>
      </c>
      <c r="F74" s="136">
        <v>33274</v>
      </c>
      <c r="G74" s="156">
        <v>201</v>
      </c>
      <c r="H74" s="156">
        <v>72005724</v>
      </c>
      <c r="I74" s="156">
        <v>14</v>
      </c>
      <c r="J74" s="156">
        <v>2195</v>
      </c>
      <c r="K74" s="156">
        <v>4</v>
      </c>
    </row>
    <row r="75" spans="2:11" ht="15" customHeight="1" x14ac:dyDescent="0.2">
      <c r="B75" s="306" t="s">
        <v>388</v>
      </c>
      <c r="C75" s="306"/>
      <c r="D75" s="306"/>
      <c r="E75" s="136">
        <v>13392</v>
      </c>
      <c r="F75" s="136">
        <v>8026</v>
      </c>
      <c r="G75" s="156">
        <v>201</v>
      </c>
      <c r="H75" s="156">
        <v>72005725</v>
      </c>
      <c r="I75" s="156">
        <v>14</v>
      </c>
      <c r="J75" s="156">
        <v>2140</v>
      </c>
      <c r="K75" s="156">
        <v>7</v>
      </c>
    </row>
    <row r="76" spans="2:11" ht="15" customHeight="1" x14ac:dyDescent="0.2">
      <c r="B76" s="306" t="s">
        <v>389</v>
      </c>
      <c r="C76" s="306"/>
      <c r="D76" s="306"/>
      <c r="E76" s="136">
        <v>1214345</v>
      </c>
      <c r="F76" s="136">
        <v>152571</v>
      </c>
      <c r="G76" s="156">
        <v>201</v>
      </c>
      <c r="H76" s="156">
        <v>72005725</v>
      </c>
      <c r="I76" s="156">
        <v>14</v>
      </c>
      <c r="J76" s="156">
        <v>2152</v>
      </c>
      <c r="K76" s="156">
        <v>666</v>
      </c>
    </row>
    <row r="77" spans="2:11" ht="15" customHeight="1" x14ac:dyDescent="0.2">
      <c r="B77" s="288" t="s">
        <v>390</v>
      </c>
      <c r="C77" s="288"/>
      <c r="D77" s="288"/>
      <c r="E77" s="160">
        <f>K182</f>
        <v>50556</v>
      </c>
      <c r="F77" s="160">
        <v>18758</v>
      </c>
      <c r="G77" s="156">
        <v>201</v>
      </c>
      <c r="H77" s="156">
        <v>72005726</v>
      </c>
      <c r="I77" s="156">
        <v>14</v>
      </c>
      <c r="J77" s="156">
        <v>2156</v>
      </c>
      <c r="K77" s="156">
        <v>4</v>
      </c>
    </row>
    <row r="78" spans="2:11" ht="15" customHeight="1" x14ac:dyDescent="0.2">
      <c r="B78" s="128" t="s">
        <v>391</v>
      </c>
      <c r="C78" s="128"/>
      <c r="D78" s="128"/>
      <c r="E78" s="161">
        <f t="shared" ref="E78:F78" si="0">SUM(E76:E77)</f>
        <v>1264901</v>
      </c>
      <c r="F78" s="161">
        <f t="shared" si="0"/>
        <v>171329</v>
      </c>
      <c r="G78" s="156">
        <v>201</v>
      </c>
      <c r="H78" s="156">
        <v>72005726</v>
      </c>
      <c r="I78" s="156">
        <v>15</v>
      </c>
      <c r="J78" s="156">
        <v>2156</v>
      </c>
      <c r="K78" s="156">
        <v>1158</v>
      </c>
    </row>
    <row r="79" spans="2:11" ht="15" customHeight="1" x14ac:dyDescent="0.2">
      <c r="G79" s="156">
        <v>201</v>
      </c>
      <c r="H79" s="156">
        <v>72005727</v>
      </c>
      <c r="I79" s="156">
        <v>14</v>
      </c>
      <c r="J79" s="156">
        <v>2140</v>
      </c>
      <c r="K79" s="156">
        <v>3</v>
      </c>
    </row>
    <row r="80" spans="2:11" ht="15" customHeight="1" x14ac:dyDescent="0.2">
      <c r="B80" s="128" t="s">
        <v>392</v>
      </c>
      <c r="C80" s="129" t="s">
        <v>427</v>
      </c>
      <c r="G80" s="156">
        <v>201</v>
      </c>
      <c r="H80" s="156">
        <v>72005727</v>
      </c>
      <c r="I80" s="156">
        <v>14</v>
      </c>
      <c r="J80" s="156">
        <v>2151</v>
      </c>
      <c r="K80" s="156">
        <v>305</v>
      </c>
    </row>
    <row r="81" spans="2:11" ht="15" customHeight="1" x14ac:dyDescent="0.2">
      <c r="B81" s="129" t="s">
        <v>394</v>
      </c>
      <c r="C81" s="129" t="s">
        <v>395</v>
      </c>
      <c r="G81" s="156">
        <v>201</v>
      </c>
      <c r="H81" s="156">
        <v>72005727</v>
      </c>
      <c r="I81" s="156">
        <v>14</v>
      </c>
      <c r="J81" s="156">
        <v>2161</v>
      </c>
      <c r="K81" s="156">
        <v>72</v>
      </c>
    </row>
    <row r="82" spans="2:11" ht="15" customHeight="1" x14ac:dyDescent="0.2">
      <c r="B82" s="129" t="s">
        <v>396</v>
      </c>
      <c r="C82" s="159">
        <v>165070</v>
      </c>
      <c r="G82" s="156">
        <v>201</v>
      </c>
      <c r="H82" s="156">
        <v>72005727</v>
      </c>
      <c r="I82" s="156">
        <v>14</v>
      </c>
      <c r="J82" s="156">
        <v>2195</v>
      </c>
      <c r="K82" s="156">
        <v>49</v>
      </c>
    </row>
    <row r="83" spans="2:11" ht="15" customHeight="1" x14ac:dyDescent="0.2">
      <c r="B83" s="129" t="s">
        <v>397</v>
      </c>
      <c r="C83" s="159">
        <v>292989</v>
      </c>
      <c r="G83" s="156">
        <v>201</v>
      </c>
      <c r="H83" s="156">
        <v>72005763</v>
      </c>
      <c r="I83" s="156">
        <v>14</v>
      </c>
      <c r="J83" s="156">
        <v>2158</v>
      </c>
      <c r="K83" s="156">
        <v>120</v>
      </c>
    </row>
    <row r="84" spans="2:11" ht="15" customHeight="1" x14ac:dyDescent="0.2">
      <c r="B84" s="129" t="s">
        <v>398</v>
      </c>
      <c r="C84" s="159">
        <v>79904</v>
      </c>
      <c r="G84" s="156">
        <v>205</v>
      </c>
      <c r="H84" s="156">
        <v>72005716</v>
      </c>
      <c r="I84" s="156">
        <v>15</v>
      </c>
      <c r="J84" s="156">
        <v>1650</v>
      </c>
      <c r="K84" s="156">
        <v>25</v>
      </c>
    </row>
    <row r="85" spans="2:11" ht="15" customHeight="1" x14ac:dyDescent="0.2">
      <c r="B85" s="129" t="s">
        <v>399</v>
      </c>
      <c r="C85" s="159">
        <v>168575</v>
      </c>
      <c r="G85" s="156">
        <v>205</v>
      </c>
      <c r="H85" s="156">
        <v>72005722</v>
      </c>
      <c r="I85" s="156">
        <v>14</v>
      </c>
      <c r="J85" s="156">
        <v>2140</v>
      </c>
      <c r="K85" s="156">
        <v>230</v>
      </c>
    </row>
    <row r="86" spans="2:11" ht="15" customHeight="1" x14ac:dyDescent="0.2">
      <c r="B86" s="129" t="s">
        <v>400</v>
      </c>
      <c r="C86" s="159">
        <v>352</v>
      </c>
      <c r="G86" s="156">
        <v>205</v>
      </c>
      <c r="H86" s="156">
        <v>72005722</v>
      </c>
      <c r="I86" s="156">
        <v>14</v>
      </c>
      <c r="J86" s="156">
        <v>2154</v>
      </c>
      <c r="K86" s="156">
        <v>727</v>
      </c>
    </row>
    <row r="87" spans="2:11" ht="15" customHeight="1" x14ac:dyDescent="0.2">
      <c r="B87" s="129" t="s">
        <v>401</v>
      </c>
      <c r="C87" s="159">
        <v>129303</v>
      </c>
      <c r="G87" s="156">
        <v>205</v>
      </c>
      <c r="H87" s="156">
        <v>72005722</v>
      </c>
      <c r="I87" s="156">
        <v>14</v>
      </c>
      <c r="J87" s="156">
        <v>2155</v>
      </c>
      <c r="K87" s="156">
        <v>1</v>
      </c>
    </row>
    <row r="88" spans="2:11" ht="15" customHeight="1" x14ac:dyDescent="0.2">
      <c r="B88" s="129" t="s">
        <v>402</v>
      </c>
      <c r="C88" s="159">
        <v>30915</v>
      </c>
      <c r="G88" s="156">
        <v>205</v>
      </c>
      <c r="H88" s="156">
        <v>72005723</v>
      </c>
      <c r="I88" s="156">
        <v>14</v>
      </c>
      <c r="J88" s="156">
        <v>2153</v>
      </c>
      <c r="K88" s="156">
        <v>183</v>
      </c>
    </row>
    <row r="89" spans="2:11" ht="15" customHeight="1" x14ac:dyDescent="0.2">
      <c r="B89" s="129" t="s">
        <v>403</v>
      </c>
      <c r="C89" s="159">
        <v>12004</v>
      </c>
      <c r="G89" s="156">
        <v>205</v>
      </c>
      <c r="H89" s="156">
        <v>72005723</v>
      </c>
      <c r="I89" s="156">
        <v>14</v>
      </c>
      <c r="J89" s="156">
        <v>2160</v>
      </c>
      <c r="K89" s="156">
        <v>117</v>
      </c>
    </row>
    <row r="90" spans="2:11" ht="15" customHeight="1" x14ac:dyDescent="0.2">
      <c r="B90" s="129" t="s">
        <v>404</v>
      </c>
      <c r="C90" s="159">
        <v>2638</v>
      </c>
      <c r="G90" s="156">
        <v>205</v>
      </c>
      <c r="H90" s="156">
        <v>72005724</v>
      </c>
      <c r="I90" s="156">
        <v>14</v>
      </c>
      <c r="J90" s="156">
        <v>2155</v>
      </c>
      <c r="K90" s="156">
        <v>332</v>
      </c>
    </row>
    <row r="91" spans="2:11" ht="15" customHeight="1" x14ac:dyDescent="0.2">
      <c r="B91" s="129" t="s">
        <v>129</v>
      </c>
      <c r="C91" s="159">
        <v>2519</v>
      </c>
      <c r="G91" s="156">
        <v>205</v>
      </c>
      <c r="H91" s="156">
        <v>72005724</v>
      </c>
      <c r="I91" s="156">
        <v>14</v>
      </c>
      <c r="J91" s="156">
        <v>2195</v>
      </c>
      <c r="K91" s="156">
        <v>4</v>
      </c>
    </row>
    <row r="92" spans="2:11" ht="15" customHeight="1" x14ac:dyDescent="0.2">
      <c r="B92" s="129" t="s">
        <v>175</v>
      </c>
      <c r="C92" s="159">
        <v>183088</v>
      </c>
      <c r="G92" s="156">
        <v>205</v>
      </c>
      <c r="H92" s="156">
        <v>72005725</v>
      </c>
      <c r="I92" s="156">
        <v>14</v>
      </c>
      <c r="J92" s="156">
        <v>2140</v>
      </c>
      <c r="K92" s="156">
        <v>7</v>
      </c>
    </row>
    <row r="93" spans="2:11" ht="15" customHeight="1" x14ac:dyDescent="0.2">
      <c r="B93" s="129" t="s">
        <v>176</v>
      </c>
      <c r="C93" s="159">
        <v>87602</v>
      </c>
      <c r="G93" s="156">
        <v>205</v>
      </c>
      <c r="H93" s="156">
        <v>72005725</v>
      </c>
      <c r="I93" s="156">
        <v>14</v>
      </c>
      <c r="J93" s="156">
        <v>2152</v>
      </c>
      <c r="K93" s="156">
        <v>591</v>
      </c>
    </row>
    <row r="94" spans="2:11" ht="15" customHeight="1" x14ac:dyDescent="0.2">
      <c r="B94" s="129" t="s">
        <v>178</v>
      </c>
      <c r="C94" s="159">
        <v>122476</v>
      </c>
      <c r="G94" s="156">
        <v>205</v>
      </c>
      <c r="H94" s="156">
        <v>72005726</v>
      </c>
      <c r="I94" s="156">
        <v>14</v>
      </c>
      <c r="J94" s="156">
        <v>2156</v>
      </c>
      <c r="K94" s="156">
        <v>4</v>
      </c>
    </row>
    <row r="95" spans="2:11" ht="15" customHeight="1" x14ac:dyDescent="0.2">
      <c r="B95" s="129" t="s">
        <v>257</v>
      </c>
      <c r="C95" s="159">
        <v>59816</v>
      </c>
      <c r="G95" s="156">
        <v>205</v>
      </c>
      <c r="H95" s="156">
        <v>72005726</v>
      </c>
      <c r="I95" s="156">
        <v>15</v>
      </c>
      <c r="J95" s="156">
        <v>2156</v>
      </c>
      <c r="K95" s="156">
        <v>1269</v>
      </c>
    </row>
    <row r="96" spans="2:11" ht="15" customHeight="1" x14ac:dyDescent="0.2">
      <c r="B96" s="129" t="s">
        <v>259</v>
      </c>
      <c r="C96" s="159">
        <v>104925</v>
      </c>
      <c r="G96" s="156">
        <v>205</v>
      </c>
      <c r="H96" s="156">
        <v>72005727</v>
      </c>
      <c r="I96" s="156">
        <v>14</v>
      </c>
      <c r="J96" s="156">
        <v>2140</v>
      </c>
      <c r="K96" s="156">
        <v>7</v>
      </c>
    </row>
    <row r="97" spans="2:11" ht="15" customHeight="1" x14ac:dyDescent="0.2">
      <c r="B97" s="129" t="s">
        <v>180</v>
      </c>
      <c r="C97" s="159">
        <v>118147</v>
      </c>
      <c r="G97" s="156">
        <v>205</v>
      </c>
      <c r="H97" s="156">
        <v>72005727</v>
      </c>
      <c r="I97" s="156">
        <v>14</v>
      </c>
      <c r="J97" s="156">
        <v>2151</v>
      </c>
      <c r="K97" s="156">
        <v>190</v>
      </c>
    </row>
    <row r="98" spans="2:11" ht="15" customHeight="1" x14ac:dyDescent="0.2">
      <c r="B98" s="129" t="s">
        <v>182</v>
      </c>
      <c r="C98" s="159">
        <v>118074</v>
      </c>
      <c r="G98" s="156">
        <v>205</v>
      </c>
      <c r="H98" s="156">
        <v>72005727</v>
      </c>
      <c r="I98" s="156">
        <v>14</v>
      </c>
      <c r="J98" s="156">
        <v>2161</v>
      </c>
      <c r="K98" s="156">
        <v>61</v>
      </c>
    </row>
    <row r="99" spans="2:11" ht="15" customHeight="1" x14ac:dyDescent="0.2">
      <c r="B99" s="129" t="s">
        <v>188</v>
      </c>
      <c r="C99" s="159">
        <v>116612</v>
      </c>
      <c r="G99" s="156">
        <v>205</v>
      </c>
      <c r="H99" s="156">
        <v>72005727</v>
      </c>
      <c r="I99" s="156">
        <v>14</v>
      </c>
      <c r="J99" s="156">
        <v>2195</v>
      </c>
      <c r="K99" s="156">
        <v>89</v>
      </c>
    </row>
    <row r="100" spans="2:11" ht="15" customHeight="1" x14ac:dyDescent="0.2">
      <c r="B100" s="129" t="s">
        <v>190</v>
      </c>
      <c r="C100" s="159">
        <v>27570</v>
      </c>
      <c r="G100" s="156">
        <v>205</v>
      </c>
      <c r="H100" s="156">
        <v>72005763</v>
      </c>
      <c r="I100" s="156">
        <v>14</v>
      </c>
      <c r="J100" s="156">
        <v>2158</v>
      </c>
      <c r="K100" s="156">
        <v>81</v>
      </c>
    </row>
    <row r="101" spans="2:11" ht="15" customHeight="1" x14ac:dyDescent="0.2">
      <c r="B101" s="129" t="s">
        <v>267</v>
      </c>
      <c r="C101" s="159">
        <v>47207</v>
      </c>
      <c r="G101" s="156">
        <v>207</v>
      </c>
      <c r="H101" s="156">
        <v>72005716</v>
      </c>
      <c r="I101" s="156">
        <v>15</v>
      </c>
      <c r="J101" s="156">
        <v>1650</v>
      </c>
      <c r="K101" s="156">
        <v>3</v>
      </c>
    </row>
    <row r="102" spans="2:11" ht="15" customHeight="1" x14ac:dyDescent="0.2">
      <c r="B102" s="129" t="s">
        <v>405</v>
      </c>
      <c r="C102" s="159">
        <v>112188</v>
      </c>
      <c r="G102" s="156">
        <v>207</v>
      </c>
      <c r="H102" s="156">
        <v>72005722</v>
      </c>
      <c r="I102" s="156">
        <v>14</v>
      </c>
      <c r="J102" s="156">
        <v>2140</v>
      </c>
      <c r="K102" s="156">
        <v>143</v>
      </c>
    </row>
    <row r="103" spans="2:11" ht="15" customHeight="1" x14ac:dyDescent="0.2">
      <c r="B103" s="129" t="s">
        <v>406</v>
      </c>
      <c r="C103" s="159">
        <v>5892</v>
      </c>
      <c r="G103" s="156">
        <v>207</v>
      </c>
      <c r="H103" s="156">
        <v>72005722</v>
      </c>
      <c r="I103" s="156">
        <v>14</v>
      </c>
      <c r="J103" s="156">
        <v>2154</v>
      </c>
      <c r="K103" s="156">
        <v>472</v>
      </c>
    </row>
    <row r="104" spans="2:11" ht="15" customHeight="1" x14ac:dyDescent="0.2">
      <c r="B104" s="129" t="s">
        <v>407</v>
      </c>
      <c r="C104" s="159">
        <v>198777</v>
      </c>
      <c r="G104" s="156">
        <v>207</v>
      </c>
      <c r="H104" s="156">
        <v>72005723</v>
      </c>
      <c r="I104" s="156">
        <v>14</v>
      </c>
      <c r="J104" s="156">
        <v>2153</v>
      </c>
      <c r="K104" s="156">
        <v>212</v>
      </c>
    </row>
    <row r="105" spans="2:11" ht="15" customHeight="1" x14ac:dyDescent="0.2">
      <c r="B105" s="129" t="s">
        <v>408</v>
      </c>
      <c r="C105" s="159">
        <v>11493</v>
      </c>
      <c r="G105" s="156">
        <v>207</v>
      </c>
      <c r="H105" s="156">
        <v>72005723</v>
      </c>
      <c r="I105" s="156">
        <v>14</v>
      </c>
      <c r="J105" s="156">
        <v>2155</v>
      </c>
      <c r="K105" s="156">
        <v>1</v>
      </c>
    </row>
    <row r="106" spans="2:11" ht="15" customHeight="1" x14ac:dyDescent="0.2">
      <c r="B106" s="129" t="s">
        <v>409</v>
      </c>
      <c r="C106" s="159">
        <v>1976215</v>
      </c>
      <c r="G106" s="156">
        <v>207</v>
      </c>
      <c r="H106" s="156">
        <v>72005723</v>
      </c>
      <c r="I106" s="156">
        <v>14</v>
      </c>
      <c r="J106" s="156">
        <v>2160</v>
      </c>
      <c r="K106" s="156">
        <v>74</v>
      </c>
    </row>
    <row r="107" spans="2:11" ht="15" customHeight="1" x14ac:dyDescent="0.2">
      <c r="B107" s="129" t="s">
        <v>410</v>
      </c>
      <c r="C107" s="159">
        <v>238340</v>
      </c>
      <c r="G107" s="156">
        <v>207</v>
      </c>
      <c r="H107" s="156">
        <v>72005724</v>
      </c>
      <c r="I107" s="156">
        <v>14</v>
      </c>
      <c r="J107" s="156">
        <v>2155</v>
      </c>
      <c r="K107" s="156">
        <v>337</v>
      </c>
    </row>
    <row r="108" spans="2:11" ht="15" customHeight="1" x14ac:dyDescent="0.2">
      <c r="B108" s="129" t="s">
        <v>411</v>
      </c>
      <c r="C108" s="159">
        <v>127279</v>
      </c>
      <c r="G108" s="156">
        <v>207</v>
      </c>
      <c r="H108" s="156">
        <v>72005724</v>
      </c>
      <c r="I108" s="156">
        <v>14</v>
      </c>
      <c r="J108" s="156">
        <v>2195</v>
      </c>
      <c r="K108" s="156">
        <v>4</v>
      </c>
    </row>
    <row r="109" spans="2:11" ht="15" customHeight="1" x14ac:dyDescent="0.2">
      <c r="B109" s="129" t="s">
        <v>412</v>
      </c>
      <c r="C109" s="159">
        <v>366496</v>
      </c>
      <c r="G109" s="156">
        <v>207</v>
      </c>
      <c r="H109" s="156">
        <v>72005725</v>
      </c>
      <c r="I109" s="156">
        <v>14</v>
      </c>
      <c r="J109" s="156">
        <v>2140</v>
      </c>
      <c r="K109" s="156">
        <v>9</v>
      </c>
    </row>
    <row r="110" spans="2:11" ht="15" customHeight="1" x14ac:dyDescent="0.2">
      <c r="B110" s="129" t="s">
        <v>413</v>
      </c>
      <c r="C110" s="159">
        <v>206596</v>
      </c>
      <c r="G110" s="156">
        <v>207</v>
      </c>
      <c r="H110" s="156">
        <v>72005725</v>
      </c>
      <c r="I110" s="156">
        <v>14</v>
      </c>
      <c r="J110" s="156">
        <v>2152</v>
      </c>
      <c r="K110" s="156">
        <v>457</v>
      </c>
    </row>
    <row r="111" spans="2:11" ht="15" customHeight="1" x14ac:dyDescent="0.2">
      <c r="B111" s="129" t="s">
        <v>414</v>
      </c>
      <c r="C111" s="159">
        <v>8359</v>
      </c>
      <c r="G111" s="156">
        <v>207</v>
      </c>
      <c r="H111" s="156">
        <v>72005726</v>
      </c>
      <c r="I111" s="156">
        <v>14</v>
      </c>
      <c r="J111" s="156">
        <v>2156</v>
      </c>
      <c r="K111" s="156">
        <v>2</v>
      </c>
    </row>
    <row r="112" spans="2:11" ht="15" customHeight="1" x14ac:dyDescent="0.2">
      <c r="B112" s="129" t="s">
        <v>415</v>
      </c>
      <c r="C112" s="159">
        <v>314470</v>
      </c>
      <c r="G112" s="156">
        <v>207</v>
      </c>
      <c r="H112" s="156">
        <v>72005726</v>
      </c>
      <c r="I112" s="156">
        <v>15</v>
      </c>
      <c r="J112" s="156">
        <v>2156</v>
      </c>
      <c r="K112" s="156">
        <v>892</v>
      </c>
    </row>
    <row r="113" spans="2:11" ht="15" customHeight="1" x14ac:dyDescent="0.2">
      <c r="B113" s="129" t="s">
        <v>416</v>
      </c>
      <c r="C113" s="159">
        <v>51639</v>
      </c>
      <c r="G113" s="156">
        <v>207</v>
      </c>
      <c r="H113" s="156">
        <v>72005727</v>
      </c>
      <c r="I113" s="156">
        <v>14</v>
      </c>
      <c r="J113" s="156">
        <v>2151</v>
      </c>
      <c r="K113" s="156">
        <v>187</v>
      </c>
    </row>
    <row r="114" spans="2:11" ht="15" customHeight="1" x14ac:dyDescent="0.2">
      <c r="B114" s="128" t="s">
        <v>417</v>
      </c>
      <c r="C114" s="161">
        <f>SUM(C82:C113)</f>
        <v>5487530</v>
      </c>
      <c r="G114" s="156">
        <v>207</v>
      </c>
      <c r="H114" s="156">
        <v>72005727</v>
      </c>
      <c r="I114" s="156">
        <v>14</v>
      </c>
      <c r="J114" s="156">
        <v>2161</v>
      </c>
      <c r="K114" s="156">
        <v>46</v>
      </c>
    </row>
    <row r="115" spans="2:11" ht="15" customHeight="1" x14ac:dyDescent="0.2">
      <c r="G115" s="156">
        <v>207</v>
      </c>
      <c r="H115" s="156">
        <v>72005727</v>
      </c>
      <c r="I115" s="156">
        <v>14</v>
      </c>
      <c r="J115" s="156">
        <v>2195</v>
      </c>
      <c r="K115" s="156">
        <v>33</v>
      </c>
    </row>
    <row r="116" spans="2:11" ht="15" customHeight="1" x14ac:dyDescent="0.2">
      <c r="G116" s="156">
        <v>207</v>
      </c>
      <c r="H116" s="156">
        <v>72005763</v>
      </c>
      <c r="I116" s="156">
        <v>14</v>
      </c>
      <c r="J116" s="156">
        <v>2158</v>
      </c>
      <c r="K116" s="156">
        <v>71</v>
      </c>
    </row>
    <row r="117" spans="2:11" ht="15" customHeight="1" x14ac:dyDescent="0.2">
      <c r="G117" s="156">
        <v>209</v>
      </c>
      <c r="H117" s="156">
        <v>72005722</v>
      </c>
      <c r="I117" s="156">
        <v>14</v>
      </c>
      <c r="J117" s="156">
        <v>2140</v>
      </c>
      <c r="K117" s="156">
        <v>2</v>
      </c>
    </row>
    <row r="118" spans="2:11" ht="15" customHeight="1" x14ac:dyDescent="0.2">
      <c r="G118" s="156">
        <v>209</v>
      </c>
      <c r="H118" s="156">
        <v>72005722</v>
      </c>
      <c r="I118" s="156">
        <v>14</v>
      </c>
      <c r="J118" s="156">
        <v>2154</v>
      </c>
      <c r="K118" s="156">
        <v>5</v>
      </c>
    </row>
    <row r="119" spans="2:11" ht="15" customHeight="1" x14ac:dyDescent="0.2">
      <c r="G119" s="156">
        <v>209</v>
      </c>
      <c r="H119" s="156">
        <v>72005724</v>
      </c>
      <c r="I119" s="156">
        <v>14</v>
      </c>
      <c r="J119" s="156">
        <v>2155</v>
      </c>
      <c r="K119" s="156">
        <v>1</v>
      </c>
    </row>
    <row r="120" spans="2:11" ht="15" customHeight="1" x14ac:dyDescent="0.2">
      <c r="G120" s="156">
        <v>209</v>
      </c>
      <c r="H120" s="156">
        <v>72005727</v>
      </c>
      <c r="I120" s="156">
        <v>14</v>
      </c>
      <c r="J120" s="156">
        <v>2195</v>
      </c>
      <c r="K120" s="156">
        <v>2</v>
      </c>
    </row>
    <row r="121" spans="2:11" ht="15" customHeight="1" x14ac:dyDescent="0.2">
      <c r="G121" s="156">
        <v>211</v>
      </c>
      <c r="H121" s="156">
        <v>72005716</v>
      </c>
      <c r="I121" s="156">
        <v>15</v>
      </c>
      <c r="J121" s="156">
        <v>1650</v>
      </c>
      <c r="K121" s="156">
        <v>10</v>
      </c>
    </row>
    <row r="122" spans="2:11" ht="15" customHeight="1" x14ac:dyDescent="0.2">
      <c r="G122" s="156">
        <v>211</v>
      </c>
      <c r="H122" s="156">
        <v>72005722</v>
      </c>
      <c r="I122" s="156">
        <v>14</v>
      </c>
      <c r="J122" s="156">
        <v>2140</v>
      </c>
      <c r="K122" s="156">
        <v>459</v>
      </c>
    </row>
    <row r="123" spans="2:11" ht="15" customHeight="1" x14ac:dyDescent="0.2">
      <c r="G123" s="156">
        <v>211</v>
      </c>
      <c r="H123" s="156">
        <v>72005722</v>
      </c>
      <c r="I123" s="156">
        <v>14</v>
      </c>
      <c r="J123" s="156">
        <v>2154</v>
      </c>
      <c r="K123" s="156">
        <v>1906</v>
      </c>
    </row>
    <row r="124" spans="2:11" ht="15" customHeight="1" x14ac:dyDescent="0.2">
      <c r="G124" s="156">
        <v>211</v>
      </c>
      <c r="H124" s="156">
        <v>72005722</v>
      </c>
      <c r="I124" s="156">
        <v>14</v>
      </c>
      <c r="J124" s="156">
        <v>2155</v>
      </c>
      <c r="K124" s="156">
        <v>2</v>
      </c>
    </row>
    <row r="125" spans="2:11" ht="15" customHeight="1" x14ac:dyDescent="0.2">
      <c r="G125" s="156">
        <v>211</v>
      </c>
      <c r="H125" s="156">
        <v>72005723</v>
      </c>
      <c r="I125" s="156">
        <v>14</v>
      </c>
      <c r="J125" s="156">
        <v>2153</v>
      </c>
      <c r="K125" s="156">
        <v>1025</v>
      </c>
    </row>
    <row r="126" spans="2:11" ht="15" customHeight="1" x14ac:dyDescent="0.2">
      <c r="G126" s="156">
        <v>211</v>
      </c>
      <c r="H126" s="156">
        <v>72005723</v>
      </c>
      <c r="I126" s="156">
        <v>14</v>
      </c>
      <c r="J126" s="156">
        <v>2160</v>
      </c>
      <c r="K126" s="156">
        <v>437</v>
      </c>
    </row>
    <row r="127" spans="2:11" ht="15" customHeight="1" x14ac:dyDescent="0.2">
      <c r="G127" s="156">
        <v>211</v>
      </c>
      <c r="H127" s="156">
        <v>72005724</v>
      </c>
      <c r="I127" s="156">
        <v>14</v>
      </c>
      <c r="J127" s="156">
        <v>2155</v>
      </c>
      <c r="K127" s="156">
        <v>1114</v>
      </c>
    </row>
    <row r="128" spans="2:11" ht="15" customHeight="1" x14ac:dyDescent="0.2">
      <c r="G128" s="156">
        <v>211</v>
      </c>
      <c r="H128" s="156">
        <v>72005724</v>
      </c>
      <c r="I128" s="156">
        <v>14</v>
      </c>
      <c r="J128" s="156">
        <v>2195</v>
      </c>
      <c r="K128" s="156">
        <v>15</v>
      </c>
    </row>
    <row r="129" spans="7:11" ht="15" customHeight="1" x14ac:dyDescent="0.2">
      <c r="G129" s="156">
        <v>211</v>
      </c>
      <c r="H129" s="156">
        <v>72005725</v>
      </c>
      <c r="I129" s="156">
        <v>14</v>
      </c>
      <c r="J129" s="156">
        <v>2140</v>
      </c>
      <c r="K129" s="156">
        <v>19</v>
      </c>
    </row>
    <row r="130" spans="7:11" ht="15" customHeight="1" x14ac:dyDescent="0.2">
      <c r="G130" s="156">
        <v>211</v>
      </c>
      <c r="H130" s="156">
        <v>72005725</v>
      </c>
      <c r="I130" s="156">
        <v>14</v>
      </c>
      <c r="J130" s="156">
        <v>2152</v>
      </c>
      <c r="K130" s="156">
        <v>1551</v>
      </c>
    </row>
    <row r="131" spans="7:11" ht="15" customHeight="1" x14ac:dyDescent="0.2">
      <c r="G131" s="156">
        <v>211</v>
      </c>
      <c r="H131" s="156">
        <v>72005726</v>
      </c>
      <c r="I131" s="156">
        <v>14</v>
      </c>
      <c r="J131" s="156">
        <v>2156</v>
      </c>
      <c r="K131" s="156">
        <v>8</v>
      </c>
    </row>
    <row r="132" spans="7:11" ht="15" customHeight="1" x14ac:dyDescent="0.2">
      <c r="G132" s="156">
        <v>211</v>
      </c>
      <c r="H132" s="156">
        <v>72005726</v>
      </c>
      <c r="I132" s="156">
        <v>15</v>
      </c>
      <c r="J132" s="156">
        <v>2156</v>
      </c>
      <c r="K132" s="156">
        <v>2751</v>
      </c>
    </row>
    <row r="133" spans="7:11" ht="15" customHeight="1" x14ac:dyDescent="0.2">
      <c r="G133" s="156">
        <v>211</v>
      </c>
      <c r="H133" s="156">
        <v>72005727</v>
      </c>
      <c r="I133" s="156">
        <v>14</v>
      </c>
      <c r="J133" s="156">
        <v>2140</v>
      </c>
      <c r="K133" s="156">
        <v>8</v>
      </c>
    </row>
    <row r="134" spans="7:11" ht="15" customHeight="1" x14ac:dyDescent="0.2">
      <c r="G134" s="156">
        <v>211</v>
      </c>
      <c r="H134" s="156">
        <v>72005727</v>
      </c>
      <c r="I134" s="156">
        <v>14</v>
      </c>
      <c r="J134" s="156">
        <v>2151</v>
      </c>
      <c r="K134" s="156">
        <v>654</v>
      </c>
    </row>
    <row r="135" spans="7:11" ht="15" customHeight="1" x14ac:dyDescent="0.2">
      <c r="G135" s="156">
        <v>211</v>
      </c>
      <c r="H135" s="156">
        <v>72005727</v>
      </c>
      <c r="I135" s="156">
        <v>14</v>
      </c>
      <c r="J135" s="156">
        <v>2161</v>
      </c>
      <c r="K135" s="156">
        <v>201</v>
      </c>
    </row>
    <row r="136" spans="7:11" ht="15" customHeight="1" x14ac:dyDescent="0.2">
      <c r="G136" s="156">
        <v>211</v>
      </c>
      <c r="H136" s="156">
        <v>72005727</v>
      </c>
      <c r="I136" s="156">
        <v>14</v>
      </c>
      <c r="J136" s="156">
        <v>2195</v>
      </c>
      <c r="K136" s="156">
        <v>129</v>
      </c>
    </row>
    <row r="137" spans="7:11" ht="15" customHeight="1" x14ac:dyDescent="0.2">
      <c r="G137" s="156">
        <v>211</v>
      </c>
      <c r="H137" s="156">
        <v>72005763</v>
      </c>
      <c r="I137" s="156">
        <v>14</v>
      </c>
      <c r="J137" s="156">
        <v>2158</v>
      </c>
      <c r="K137" s="156">
        <v>310</v>
      </c>
    </row>
    <row r="138" spans="7:11" ht="15" customHeight="1" x14ac:dyDescent="0.2">
      <c r="G138" s="156">
        <v>213</v>
      </c>
      <c r="H138" s="156">
        <v>72005716</v>
      </c>
      <c r="I138" s="156">
        <v>15</v>
      </c>
      <c r="J138" s="156">
        <v>1650</v>
      </c>
      <c r="K138" s="156">
        <v>8</v>
      </c>
    </row>
    <row r="139" spans="7:11" ht="15" customHeight="1" x14ac:dyDescent="0.2">
      <c r="G139" s="156">
        <v>213</v>
      </c>
      <c r="H139" s="156">
        <v>72005722</v>
      </c>
      <c r="I139" s="156">
        <v>14</v>
      </c>
      <c r="J139" s="156">
        <v>2140</v>
      </c>
      <c r="K139" s="156">
        <v>25</v>
      </c>
    </row>
    <row r="140" spans="7:11" ht="15" customHeight="1" x14ac:dyDescent="0.2">
      <c r="G140" s="156">
        <v>213</v>
      </c>
      <c r="H140" s="156">
        <v>72005722</v>
      </c>
      <c r="I140" s="156">
        <v>14</v>
      </c>
      <c r="J140" s="156">
        <v>2154</v>
      </c>
      <c r="K140" s="156">
        <v>79</v>
      </c>
    </row>
    <row r="141" spans="7:11" ht="15" customHeight="1" x14ac:dyDescent="0.2">
      <c r="G141" s="156">
        <v>213</v>
      </c>
      <c r="H141" s="156">
        <v>72005723</v>
      </c>
      <c r="I141" s="156">
        <v>14</v>
      </c>
      <c r="J141" s="156">
        <v>2153</v>
      </c>
      <c r="K141" s="156">
        <v>17</v>
      </c>
    </row>
    <row r="142" spans="7:11" ht="15" customHeight="1" x14ac:dyDescent="0.2">
      <c r="G142" s="156">
        <v>213</v>
      </c>
      <c r="H142" s="156">
        <v>72005723</v>
      </c>
      <c r="I142" s="156">
        <v>14</v>
      </c>
      <c r="J142" s="156">
        <v>2160</v>
      </c>
      <c r="K142" s="156">
        <v>9</v>
      </c>
    </row>
    <row r="143" spans="7:11" ht="15" customHeight="1" x14ac:dyDescent="0.2">
      <c r="G143" s="156">
        <v>213</v>
      </c>
      <c r="H143" s="156">
        <v>72005724</v>
      </c>
      <c r="I143" s="156">
        <v>14</v>
      </c>
      <c r="J143" s="156">
        <v>2155</v>
      </c>
      <c r="K143" s="156">
        <v>23</v>
      </c>
    </row>
    <row r="144" spans="7:11" ht="15" customHeight="1" x14ac:dyDescent="0.2">
      <c r="G144" s="156">
        <v>213</v>
      </c>
      <c r="H144" s="156">
        <v>72005725</v>
      </c>
      <c r="I144" s="156">
        <v>14</v>
      </c>
      <c r="J144" s="156">
        <v>2140</v>
      </c>
      <c r="K144" s="156">
        <v>2</v>
      </c>
    </row>
    <row r="145" spans="7:11" ht="15" customHeight="1" x14ac:dyDescent="0.2">
      <c r="G145" s="156">
        <v>213</v>
      </c>
      <c r="H145" s="156">
        <v>72005725</v>
      </c>
      <c r="I145" s="156">
        <v>14</v>
      </c>
      <c r="J145" s="156">
        <v>2152</v>
      </c>
      <c r="K145" s="156">
        <v>60</v>
      </c>
    </row>
    <row r="146" spans="7:11" ht="15" customHeight="1" x14ac:dyDescent="0.2">
      <c r="G146" s="156">
        <v>213</v>
      </c>
      <c r="H146" s="156">
        <v>72005726</v>
      </c>
      <c r="I146" s="156">
        <v>14</v>
      </c>
      <c r="J146" s="156">
        <v>2156</v>
      </c>
      <c r="K146" s="156">
        <v>1</v>
      </c>
    </row>
    <row r="147" spans="7:11" ht="15" customHeight="1" x14ac:dyDescent="0.2">
      <c r="G147" s="156">
        <v>213</v>
      </c>
      <c r="H147" s="156">
        <v>72005726</v>
      </c>
      <c r="I147" s="156">
        <v>15</v>
      </c>
      <c r="J147" s="156">
        <v>2156</v>
      </c>
      <c r="K147" s="156">
        <v>71</v>
      </c>
    </row>
    <row r="148" spans="7:11" ht="15" customHeight="1" x14ac:dyDescent="0.2">
      <c r="G148" s="156">
        <v>213</v>
      </c>
      <c r="H148" s="156">
        <v>72005727</v>
      </c>
      <c r="I148" s="156">
        <v>14</v>
      </c>
      <c r="J148" s="156">
        <v>2140</v>
      </c>
      <c r="K148" s="156">
        <v>1</v>
      </c>
    </row>
    <row r="149" spans="7:11" ht="15" customHeight="1" x14ac:dyDescent="0.2">
      <c r="G149" s="156">
        <v>213</v>
      </c>
      <c r="H149" s="156">
        <v>72005727</v>
      </c>
      <c r="I149" s="156">
        <v>14</v>
      </c>
      <c r="J149" s="156">
        <v>2151</v>
      </c>
      <c r="K149" s="156">
        <v>44</v>
      </c>
    </row>
    <row r="150" spans="7:11" ht="15" customHeight="1" x14ac:dyDescent="0.2">
      <c r="G150" s="156">
        <v>213</v>
      </c>
      <c r="H150" s="156">
        <v>72005727</v>
      </c>
      <c r="I150" s="156">
        <v>14</v>
      </c>
      <c r="J150" s="156">
        <v>2161</v>
      </c>
      <c r="K150" s="156">
        <v>11</v>
      </c>
    </row>
    <row r="151" spans="7:11" ht="15" customHeight="1" x14ac:dyDescent="0.2">
      <c r="G151" s="156">
        <v>213</v>
      </c>
      <c r="H151" s="156">
        <v>72005727</v>
      </c>
      <c r="I151" s="156">
        <v>14</v>
      </c>
      <c r="J151" s="156">
        <v>2195</v>
      </c>
      <c r="K151" s="156">
        <v>30</v>
      </c>
    </row>
    <row r="152" spans="7:11" ht="15" customHeight="1" x14ac:dyDescent="0.2">
      <c r="G152" s="156">
        <v>213</v>
      </c>
      <c r="H152" s="156">
        <v>72005763</v>
      </c>
      <c r="I152" s="156">
        <v>14</v>
      </c>
      <c r="J152" s="156">
        <v>2158</v>
      </c>
      <c r="K152" s="156">
        <v>3</v>
      </c>
    </row>
    <row r="153" spans="7:11" ht="15" customHeight="1" x14ac:dyDescent="0.2">
      <c r="G153" s="156">
        <v>217</v>
      </c>
      <c r="H153" s="156">
        <v>72005726</v>
      </c>
      <c r="I153" s="156">
        <v>15</v>
      </c>
      <c r="J153" s="156">
        <v>2156</v>
      </c>
      <c r="K153" s="156">
        <v>1</v>
      </c>
    </row>
    <row r="154" spans="7:11" ht="15" customHeight="1" x14ac:dyDescent="0.2">
      <c r="G154" s="156">
        <v>400</v>
      </c>
      <c r="H154" s="156">
        <v>72005722</v>
      </c>
      <c r="I154" s="156">
        <v>14</v>
      </c>
      <c r="J154" s="156">
        <v>2140</v>
      </c>
      <c r="K154" s="156">
        <v>2</v>
      </c>
    </row>
    <row r="155" spans="7:11" ht="15" customHeight="1" x14ac:dyDescent="0.2">
      <c r="G155" s="156">
        <v>400</v>
      </c>
      <c r="H155" s="156">
        <v>72005722</v>
      </c>
      <c r="I155" s="156">
        <v>14</v>
      </c>
      <c r="J155" s="156">
        <v>2154</v>
      </c>
      <c r="K155" s="156">
        <v>12</v>
      </c>
    </row>
    <row r="156" spans="7:11" ht="15" customHeight="1" x14ac:dyDescent="0.2">
      <c r="G156" s="156">
        <v>400</v>
      </c>
      <c r="H156" s="156">
        <v>72005723</v>
      </c>
      <c r="I156" s="156">
        <v>14</v>
      </c>
      <c r="J156" s="156">
        <v>2153</v>
      </c>
      <c r="K156" s="156">
        <v>2</v>
      </c>
    </row>
    <row r="157" spans="7:11" ht="15" customHeight="1" x14ac:dyDescent="0.2">
      <c r="G157" s="156">
        <v>400</v>
      </c>
      <c r="H157" s="156">
        <v>72005723</v>
      </c>
      <c r="I157" s="156">
        <v>14</v>
      </c>
      <c r="J157" s="156">
        <v>2160</v>
      </c>
      <c r="K157" s="156">
        <v>1</v>
      </c>
    </row>
    <row r="158" spans="7:11" ht="15" customHeight="1" x14ac:dyDescent="0.2">
      <c r="G158" s="156">
        <v>400</v>
      </c>
      <c r="H158" s="156">
        <v>72005724</v>
      </c>
      <c r="I158" s="156">
        <v>14</v>
      </c>
      <c r="J158" s="156">
        <v>2155</v>
      </c>
      <c r="K158" s="156">
        <v>4</v>
      </c>
    </row>
    <row r="159" spans="7:11" ht="15" customHeight="1" x14ac:dyDescent="0.2">
      <c r="G159" s="156">
        <v>400</v>
      </c>
      <c r="H159" s="156">
        <v>72005725</v>
      </c>
      <c r="I159" s="156">
        <v>14</v>
      </c>
      <c r="J159" s="156">
        <v>2152</v>
      </c>
      <c r="K159" s="156">
        <v>9</v>
      </c>
    </row>
    <row r="160" spans="7:11" ht="15" customHeight="1" x14ac:dyDescent="0.2">
      <c r="G160" s="156">
        <v>400</v>
      </c>
      <c r="H160" s="156">
        <v>72005727</v>
      </c>
      <c r="I160" s="156">
        <v>14</v>
      </c>
      <c r="J160" s="156">
        <v>2151</v>
      </c>
      <c r="K160" s="156">
        <v>4</v>
      </c>
    </row>
    <row r="161" spans="7:11" ht="15" customHeight="1" x14ac:dyDescent="0.2">
      <c r="G161" s="156">
        <v>400</v>
      </c>
      <c r="H161" s="156">
        <v>72005727</v>
      </c>
      <c r="I161" s="156">
        <v>14</v>
      </c>
      <c r="J161" s="156">
        <v>2161</v>
      </c>
      <c r="K161" s="156">
        <v>3</v>
      </c>
    </row>
    <row r="162" spans="7:11" ht="15" customHeight="1" x14ac:dyDescent="0.2">
      <c r="G162" s="156">
        <v>402</v>
      </c>
      <c r="H162" s="156">
        <v>72005722</v>
      </c>
      <c r="I162" s="156">
        <v>14</v>
      </c>
      <c r="J162" s="156">
        <v>2154</v>
      </c>
      <c r="K162" s="156">
        <v>1</v>
      </c>
    </row>
    <row r="163" spans="7:11" ht="15" customHeight="1" x14ac:dyDescent="0.2">
      <c r="G163" s="156">
        <v>402</v>
      </c>
      <c r="H163" s="156">
        <v>72005723</v>
      </c>
      <c r="I163" s="156">
        <v>14</v>
      </c>
      <c r="J163" s="156">
        <v>2160</v>
      </c>
      <c r="K163" s="156">
        <v>1</v>
      </c>
    </row>
    <row r="164" spans="7:11" ht="15" customHeight="1" x14ac:dyDescent="0.2">
      <c r="G164" s="156">
        <v>402</v>
      </c>
      <c r="H164" s="156">
        <v>72005725</v>
      </c>
      <c r="I164" s="156">
        <v>14</v>
      </c>
      <c r="J164" s="156">
        <v>2152</v>
      </c>
      <c r="K164" s="156">
        <v>1</v>
      </c>
    </row>
    <row r="165" spans="7:11" ht="15" customHeight="1" x14ac:dyDescent="0.2">
      <c r="G165" s="156">
        <v>402</v>
      </c>
      <c r="H165" s="156">
        <v>72005727</v>
      </c>
      <c r="I165" s="156">
        <v>14</v>
      </c>
      <c r="J165" s="156">
        <v>2151</v>
      </c>
      <c r="K165" s="156">
        <v>2</v>
      </c>
    </row>
    <row r="166" spans="7:11" ht="15" customHeight="1" x14ac:dyDescent="0.2">
      <c r="G166" s="156">
        <v>500</v>
      </c>
      <c r="H166" s="156">
        <v>72005722</v>
      </c>
      <c r="I166" s="156">
        <v>14</v>
      </c>
      <c r="J166" s="156">
        <v>2140</v>
      </c>
      <c r="K166" s="156">
        <v>10</v>
      </c>
    </row>
    <row r="167" spans="7:11" ht="15" customHeight="1" x14ac:dyDescent="0.2">
      <c r="G167" s="156">
        <v>500</v>
      </c>
      <c r="H167" s="156">
        <v>72005722</v>
      </c>
      <c r="I167" s="156">
        <v>14</v>
      </c>
      <c r="J167" s="156">
        <v>2154</v>
      </c>
      <c r="K167" s="156">
        <v>42</v>
      </c>
    </row>
    <row r="168" spans="7:11" ht="15" customHeight="1" x14ac:dyDescent="0.2">
      <c r="G168" s="156">
        <v>500</v>
      </c>
      <c r="H168" s="156">
        <v>72005722</v>
      </c>
      <c r="I168" s="156">
        <v>14</v>
      </c>
      <c r="J168" s="156">
        <v>2155</v>
      </c>
      <c r="K168" s="156">
        <v>1</v>
      </c>
    </row>
    <row r="169" spans="7:11" ht="15" customHeight="1" x14ac:dyDescent="0.2">
      <c r="G169" s="156">
        <v>500</v>
      </c>
      <c r="H169" s="156">
        <v>72005722</v>
      </c>
      <c r="I169" s="156">
        <v>14</v>
      </c>
      <c r="J169" s="156">
        <v>2158</v>
      </c>
      <c r="K169" s="156">
        <v>1</v>
      </c>
    </row>
    <row r="170" spans="7:11" ht="15" customHeight="1" x14ac:dyDescent="0.2">
      <c r="G170" s="156">
        <v>500</v>
      </c>
      <c r="H170" s="156">
        <v>72005723</v>
      </c>
      <c r="I170" s="156">
        <v>14</v>
      </c>
      <c r="J170" s="156">
        <v>2153</v>
      </c>
      <c r="K170" s="156">
        <v>7</v>
      </c>
    </row>
    <row r="171" spans="7:11" ht="15" customHeight="1" x14ac:dyDescent="0.2">
      <c r="G171" s="156">
        <v>500</v>
      </c>
      <c r="H171" s="156">
        <v>72005723</v>
      </c>
      <c r="I171" s="156">
        <v>14</v>
      </c>
      <c r="J171" s="156">
        <v>2160</v>
      </c>
      <c r="K171" s="156">
        <v>13</v>
      </c>
    </row>
    <row r="172" spans="7:11" ht="15" customHeight="1" x14ac:dyDescent="0.2">
      <c r="G172" s="156">
        <v>500</v>
      </c>
      <c r="H172" s="156">
        <v>72005724</v>
      </c>
      <c r="I172" s="156">
        <v>14</v>
      </c>
      <c r="J172" s="156">
        <v>2155</v>
      </c>
      <c r="K172" s="156">
        <v>5</v>
      </c>
    </row>
    <row r="173" spans="7:11" ht="15" customHeight="1" x14ac:dyDescent="0.2">
      <c r="G173" s="156">
        <v>500</v>
      </c>
      <c r="H173" s="156">
        <v>72005725</v>
      </c>
      <c r="I173" s="156">
        <v>14</v>
      </c>
      <c r="J173" s="156">
        <v>2152</v>
      </c>
      <c r="K173" s="156">
        <v>4</v>
      </c>
    </row>
    <row r="174" spans="7:11" ht="15" customHeight="1" x14ac:dyDescent="0.2">
      <c r="G174" s="156">
        <v>500</v>
      </c>
      <c r="H174" s="156">
        <v>72005726</v>
      </c>
      <c r="I174" s="156">
        <v>14</v>
      </c>
      <c r="J174" s="156">
        <v>2156</v>
      </c>
      <c r="K174" s="156">
        <v>2</v>
      </c>
    </row>
    <row r="175" spans="7:11" ht="15" customHeight="1" x14ac:dyDescent="0.2">
      <c r="G175" s="156">
        <v>500</v>
      </c>
      <c r="H175" s="156">
        <v>72005726</v>
      </c>
      <c r="I175" s="156">
        <v>15</v>
      </c>
      <c r="J175" s="156">
        <v>2156</v>
      </c>
      <c r="K175" s="156">
        <v>69</v>
      </c>
    </row>
    <row r="176" spans="7:11" ht="15" customHeight="1" x14ac:dyDescent="0.2">
      <c r="G176" s="156">
        <v>500</v>
      </c>
      <c r="H176" s="156">
        <v>72005726</v>
      </c>
      <c r="I176" s="156">
        <v>15</v>
      </c>
      <c r="J176" s="156">
        <v>2195</v>
      </c>
      <c r="K176" s="156">
        <v>1</v>
      </c>
    </row>
    <row r="177" spans="7:11" ht="15" customHeight="1" x14ac:dyDescent="0.2">
      <c r="G177" s="156">
        <v>500</v>
      </c>
      <c r="H177" s="156">
        <v>72005727</v>
      </c>
      <c r="I177" s="156">
        <v>14</v>
      </c>
      <c r="J177" s="156">
        <v>2151</v>
      </c>
      <c r="K177" s="156">
        <v>23</v>
      </c>
    </row>
    <row r="178" spans="7:11" ht="15" customHeight="1" x14ac:dyDescent="0.2">
      <c r="G178" s="156">
        <v>500</v>
      </c>
      <c r="H178" s="156">
        <v>72005727</v>
      </c>
      <c r="I178" s="156">
        <v>14</v>
      </c>
      <c r="J178" s="156">
        <v>2160</v>
      </c>
      <c r="K178" s="156">
        <v>1</v>
      </c>
    </row>
    <row r="179" spans="7:11" ht="15" customHeight="1" x14ac:dyDescent="0.2">
      <c r="G179" s="156">
        <v>500</v>
      </c>
      <c r="H179" s="156">
        <v>72005727</v>
      </c>
      <c r="I179" s="156">
        <v>14</v>
      </c>
      <c r="J179" s="156">
        <v>2161</v>
      </c>
      <c r="K179" s="156">
        <v>8</v>
      </c>
    </row>
    <row r="180" spans="7:11" ht="15" customHeight="1" x14ac:dyDescent="0.2">
      <c r="G180" s="156">
        <v>500</v>
      </c>
      <c r="H180" s="156">
        <v>72005727</v>
      </c>
      <c r="I180" s="156">
        <v>14</v>
      </c>
      <c r="J180" s="156">
        <v>2195</v>
      </c>
      <c r="K180" s="156">
        <v>40</v>
      </c>
    </row>
    <row r="181" spans="7:11" ht="15" customHeight="1" x14ac:dyDescent="0.2">
      <c r="G181" s="156">
        <v>500</v>
      </c>
      <c r="H181" s="156">
        <v>72005763</v>
      </c>
      <c r="I181" s="156">
        <v>14</v>
      </c>
      <c r="J181" s="156">
        <v>2158</v>
      </c>
      <c r="K181" s="156">
        <v>1</v>
      </c>
    </row>
    <row r="182" spans="7:11" ht="15" customHeight="1" x14ac:dyDescent="0.2">
      <c r="K182" s="129">
        <f>SUM(K45:K181)</f>
        <v>50556</v>
      </c>
    </row>
  </sheetData>
  <mergeCells count="56">
    <mergeCell ref="B76:D76"/>
    <mergeCell ref="B77:D77"/>
    <mergeCell ref="B70:D70"/>
    <mergeCell ref="B71:D71"/>
    <mergeCell ref="B72:D72"/>
    <mergeCell ref="B73:D73"/>
    <mergeCell ref="B74:D74"/>
    <mergeCell ref="B75:D75"/>
    <mergeCell ref="B69:D69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C45"/>
    <mergeCell ref="D29:J29"/>
    <mergeCell ref="D30:J30"/>
    <mergeCell ref="D31:J31"/>
    <mergeCell ref="D32:J32"/>
    <mergeCell ref="D33:J33"/>
    <mergeCell ref="D34:J34"/>
    <mergeCell ref="D36:J36"/>
    <mergeCell ref="D37:J37"/>
    <mergeCell ref="D38:J38"/>
    <mergeCell ref="D39:J39"/>
    <mergeCell ref="E44:F44"/>
    <mergeCell ref="M3:M5"/>
    <mergeCell ref="E4:E5"/>
    <mergeCell ref="F4:F5"/>
    <mergeCell ref="K4:L4"/>
    <mergeCell ref="D26:J26"/>
    <mergeCell ref="D27:J27"/>
    <mergeCell ref="B3:B5"/>
    <mergeCell ref="C3:C5"/>
    <mergeCell ref="D3:D5"/>
    <mergeCell ref="E3:H3"/>
    <mergeCell ref="I3:I5"/>
    <mergeCell ref="J3:L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.109375" defaultRowHeight="13.2" x14ac:dyDescent="0.25"/>
  <cols>
    <col min="1" max="1" width="5.5546875" style="36" customWidth="1"/>
    <col min="2" max="2" width="55.6640625" style="36" customWidth="1"/>
    <col min="3" max="3" width="6.44140625" style="36" customWidth="1"/>
    <col min="4" max="6" width="15.88671875" style="36" customWidth="1"/>
    <col min="7" max="7" width="12.6640625" style="36" bestFit="1" customWidth="1"/>
    <col min="8" max="9" width="15.88671875" style="36" customWidth="1"/>
    <col min="10" max="16384" width="9.109375" style="36"/>
  </cols>
  <sheetData>
    <row r="1" spans="1:9" x14ac:dyDescent="0.25">
      <c r="A1" s="37"/>
      <c r="B1" s="38" t="s">
        <v>272</v>
      </c>
      <c r="C1" s="78"/>
      <c r="F1" s="79"/>
      <c r="G1" s="79"/>
      <c r="H1" s="78"/>
      <c r="I1" s="78"/>
    </row>
    <row r="2" spans="1:9" ht="12.75" x14ac:dyDescent="0.2">
      <c r="A2" s="39"/>
      <c r="B2" s="40"/>
      <c r="C2" s="78"/>
      <c r="F2" s="80"/>
      <c r="G2" s="80"/>
      <c r="H2" s="78"/>
      <c r="I2" s="78"/>
    </row>
    <row r="3" spans="1:9" ht="12.75" x14ac:dyDescent="0.2">
      <c r="A3" s="39"/>
      <c r="B3" s="40" t="s">
        <v>204</v>
      </c>
      <c r="C3" s="76"/>
      <c r="F3" s="80"/>
      <c r="G3" s="80"/>
      <c r="H3" s="76"/>
      <c r="I3" s="76"/>
    </row>
    <row r="4" spans="1:9" ht="13.5" thickBot="1" x14ac:dyDescent="0.25">
      <c r="A4" s="39"/>
      <c r="B4" s="40"/>
      <c r="C4" s="76"/>
      <c r="D4" s="237" t="s">
        <v>271</v>
      </c>
      <c r="E4" s="237" t="s">
        <v>270</v>
      </c>
      <c r="F4" s="237" t="s">
        <v>205</v>
      </c>
      <c r="G4" s="237" t="s">
        <v>428</v>
      </c>
      <c r="H4" s="76" t="s">
        <v>449</v>
      </c>
      <c r="I4" s="76" t="s">
        <v>452</v>
      </c>
    </row>
    <row r="5" spans="1:9" ht="18.75" customHeight="1" x14ac:dyDescent="0.25">
      <c r="A5" s="41" t="s">
        <v>77</v>
      </c>
      <c r="B5" s="42" t="s">
        <v>78</v>
      </c>
      <c r="C5" s="43"/>
      <c r="D5" s="77">
        <f>SUM(D6,D16,D27,D33)</f>
        <v>5288982671.9000006</v>
      </c>
      <c r="E5" s="77">
        <f>SUM(E6,E16,E27,E33)</f>
        <v>4993359294.9100008</v>
      </c>
      <c r="F5" s="77">
        <f>SUM(F6,F16,F27,F33)</f>
        <v>4632500140.4100008</v>
      </c>
      <c r="G5" s="77">
        <f>SUM(G6,G16,G27,G33)</f>
        <v>4560538692.6099997</v>
      </c>
      <c r="H5" s="77">
        <f>SUM(H6,H16,H27,H33)</f>
        <v>4484055761.3599997</v>
      </c>
      <c r="I5" s="77">
        <v>4403110439.7200003</v>
      </c>
    </row>
    <row r="6" spans="1:9" x14ac:dyDescent="0.25">
      <c r="A6" s="45" t="s">
        <v>79</v>
      </c>
      <c r="B6" s="46" t="s">
        <v>80</v>
      </c>
      <c r="C6" s="47"/>
      <c r="D6" s="48">
        <f>SUM(D7:D15)</f>
        <v>35130188.060000002</v>
      </c>
      <c r="E6" s="48">
        <f>SUM(E7:E15)</f>
        <v>21686928.870000001</v>
      </c>
      <c r="F6" s="48">
        <f>SUM(F7:F15)</f>
        <v>7316997.4699999997</v>
      </c>
      <c r="G6" s="48">
        <f>SUM(G7:G15)</f>
        <v>4856243.6500000004</v>
      </c>
      <c r="H6" s="48">
        <f>SUM(H7:H15)</f>
        <v>3317439.54</v>
      </c>
      <c r="I6" s="48">
        <v>3855575.64</v>
      </c>
    </row>
    <row r="7" spans="1:9" x14ac:dyDescent="0.25">
      <c r="A7" s="49" t="s">
        <v>81</v>
      </c>
      <c r="B7" s="50" t="s">
        <v>82</v>
      </c>
      <c r="C7" s="51" t="s">
        <v>83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</row>
    <row r="8" spans="1:9" ht="12.75" x14ac:dyDescent="0.2">
      <c r="A8" s="53" t="s">
        <v>84</v>
      </c>
      <c r="B8" s="54" t="s">
        <v>85</v>
      </c>
      <c r="C8" s="51" t="s">
        <v>86</v>
      </c>
      <c r="D8" s="52">
        <v>35055630</v>
      </c>
      <c r="E8" s="52">
        <v>21538712</v>
      </c>
      <c r="F8" s="52">
        <v>6899422</v>
      </c>
      <c r="G8" s="52">
        <v>4497010</v>
      </c>
      <c r="H8" s="52">
        <v>2941027</v>
      </c>
      <c r="I8" s="52">
        <v>3479840</v>
      </c>
    </row>
    <row r="9" spans="1:9" x14ac:dyDescent="0.25">
      <c r="A9" s="53" t="s">
        <v>87</v>
      </c>
      <c r="B9" s="54" t="s">
        <v>88</v>
      </c>
      <c r="C9" s="51" t="s">
        <v>89</v>
      </c>
      <c r="D9" s="52">
        <v>0</v>
      </c>
      <c r="E9" s="52">
        <v>0</v>
      </c>
      <c r="F9" s="52">
        <v>66217</v>
      </c>
      <c r="G9" s="52">
        <v>60703</v>
      </c>
      <c r="H9" s="52">
        <v>55189</v>
      </c>
      <c r="I9" s="52">
        <v>49675</v>
      </c>
    </row>
    <row r="10" spans="1:9" x14ac:dyDescent="0.25">
      <c r="A10" s="53" t="s">
        <v>90</v>
      </c>
      <c r="B10" s="54" t="s">
        <v>91</v>
      </c>
      <c r="C10" s="51" t="s">
        <v>92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</row>
    <row r="11" spans="1:9" x14ac:dyDescent="0.25">
      <c r="A11" s="53" t="s">
        <v>93</v>
      </c>
      <c r="B11" s="54" t="s">
        <v>94</v>
      </c>
      <c r="C11" s="51" t="s">
        <v>95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</row>
    <row r="12" spans="1:9" x14ac:dyDescent="0.25">
      <c r="A12" s="53" t="s">
        <v>96</v>
      </c>
      <c r="B12" s="54" t="s">
        <v>97</v>
      </c>
      <c r="C12" s="51" t="s">
        <v>98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</row>
    <row r="13" spans="1:9" x14ac:dyDescent="0.25">
      <c r="A13" s="53" t="s">
        <v>99</v>
      </c>
      <c r="B13" s="54" t="s">
        <v>100</v>
      </c>
      <c r="C13" s="51" t="s">
        <v>101</v>
      </c>
      <c r="D13" s="52">
        <v>74558.06</v>
      </c>
      <c r="E13" s="52">
        <v>148216.87</v>
      </c>
      <c r="F13" s="52">
        <v>351358.47</v>
      </c>
      <c r="G13" s="52">
        <v>298530.65000000002</v>
      </c>
      <c r="H13" s="52">
        <v>321223.53999999998</v>
      </c>
      <c r="I13" s="52">
        <v>326060.64</v>
      </c>
    </row>
    <row r="14" spans="1:9" x14ac:dyDescent="0.25">
      <c r="A14" s="53" t="s">
        <v>103</v>
      </c>
      <c r="B14" s="54" t="s">
        <v>104</v>
      </c>
      <c r="C14" s="51" t="s">
        <v>105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</row>
    <row r="15" spans="1:9" x14ac:dyDescent="0.25">
      <c r="A15" s="53" t="s">
        <v>106</v>
      </c>
      <c r="B15" s="54" t="s">
        <v>107</v>
      </c>
      <c r="C15" s="51" t="s">
        <v>108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</row>
    <row r="16" spans="1:9" x14ac:dyDescent="0.25">
      <c r="A16" s="55" t="s">
        <v>109</v>
      </c>
      <c r="B16" s="56" t="s">
        <v>110</v>
      </c>
      <c r="C16" s="57"/>
      <c r="D16" s="48">
        <f>SUM(D17:D26)</f>
        <v>5251370083.8400002</v>
      </c>
      <c r="E16" s="48">
        <f>SUM(E17:E26)</f>
        <v>4971089488.0400009</v>
      </c>
      <c r="F16" s="48">
        <f>SUM(F17:F26)</f>
        <v>4624493006.1500006</v>
      </c>
      <c r="G16" s="48">
        <f>SUM(G17:G26)</f>
        <v>4544602312.1700001</v>
      </c>
      <c r="H16" s="48">
        <f>SUM(H17:H26)</f>
        <v>4469658185.0299997</v>
      </c>
      <c r="I16" s="48">
        <v>4388174727.29</v>
      </c>
    </row>
    <row r="17" spans="1:9" ht="12.75" x14ac:dyDescent="0.2">
      <c r="A17" s="49" t="s">
        <v>81</v>
      </c>
      <c r="B17" s="58" t="s">
        <v>111</v>
      </c>
      <c r="C17" s="51" t="s">
        <v>112</v>
      </c>
      <c r="D17" s="52">
        <v>85519852</v>
      </c>
      <c r="E17" s="52">
        <v>85519852</v>
      </c>
      <c r="F17" s="52">
        <v>85519852</v>
      </c>
      <c r="G17" s="52">
        <v>85519852</v>
      </c>
      <c r="H17" s="52">
        <v>85052545</v>
      </c>
      <c r="I17" s="52">
        <v>85052545</v>
      </c>
    </row>
    <row r="18" spans="1:9" x14ac:dyDescent="0.25">
      <c r="A18" s="53" t="s">
        <v>84</v>
      </c>
      <c r="B18" s="50" t="s">
        <v>113</v>
      </c>
      <c r="C18" s="51" t="s">
        <v>114</v>
      </c>
      <c r="D18" s="52">
        <v>1062051</v>
      </c>
      <c r="E18" s="52">
        <v>1062051</v>
      </c>
      <c r="F18" s="52">
        <v>1062051</v>
      </c>
      <c r="G18" s="52">
        <v>1062051</v>
      </c>
      <c r="H18" s="52">
        <v>1062051</v>
      </c>
      <c r="I18" s="52">
        <v>1062051</v>
      </c>
    </row>
    <row r="19" spans="1:9" ht="12.75" x14ac:dyDescent="0.2">
      <c r="A19" s="53" t="s">
        <v>87</v>
      </c>
      <c r="B19" s="54" t="s">
        <v>115</v>
      </c>
      <c r="C19" s="51" t="s">
        <v>116</v>
      </c>
      <c r="D19" s="52">
        <v>2725457089.8000002</v>
      </c>
      <c r="E19" s="52">
        <v>3511697344.2600002</v>
      </c>
      <c r="F19" s="52">
        <v>3449695735.2600002</v>
      </c>
      <c r="G19" s="52">
        <v>3432240079.2600002</v>
      </c>
      <c r="H19" s="52">
        <v>3410262542.2600002</v>
      </c>
      <c r="I19" s="52">
        <v>3389592378.2600002</v>
      </c>
    </row>
    <row r="20" spans="1:9" x14ac:dyDescent="0.25">
      <c r="A20" s="53" t="s">
        <v>90</v>
      </c>
      <c r="B20" s="54" t="s">
        <v>117</v>
      </c>
      <c r="C20" s="51" t="s">
        <v>118</v>
      </c>
      <c r="D20" s="52">
        <v>1536366977.5</v>
      </c>
      <c r="E20" s="52">
        <v>1360890696.8499999</v>
      </c>
      <c r="F20" s="52">
        <v>1080392444.47</v>
      </c>
      <c r="G20" s="52">
        <v>1016820915.67</v>
      </c>
      <c r="H20" s="52">
        <v>950831911.87</v>
      </c>
      <c r="I20" s="52">
        <v>880967493.28999996</v>
      </c>
    </row>
    <row r="21" spans="1:9" x14ac:dyDescent="0.25">
      <c r="A21" s="53" t="s">
        <v>93</v>
      </c>
      <c r="B21" s="54" t="s">
        <v>119</v>
      </c>
      <c r="C21" s="51" t="s">
        <v>120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</row>
    <row r="22" spans="1:9" x14ac:dyDescent="0.25">
      <c r="A22" s="53" t="s">
        <v>96</v>
      </c>
      <c r="B22" s="54" t="s">
        <v>121</v>
      </c>
      <c r="C22" s="51" t="s">
        <v>122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</row>
    <row r="23" spans="1:9" x14ac:dyDescent="0.25">
      <c r="A23" s="53" t="s">
        <v>99</v>
      </c>
      <c r="B23" s="54" t="s">
        <v>123</v>
      </c>
      <c r="C23" s="51" t="s">
        <v>124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</row>
    <row r="24" spans="1:9" x14ac:dyDescent="0.25">
      <c r="A24" s="53" t="s">
        <v>102</v>
      </c>
      <c r="B24" s="54" t="s">
        <v>125</v>
      </c>
      <c r="C24" s="51" t="s">
        <v>126</v>
      </c>
      <c r="D24" s="52">
        <v>897630040.53999996</v>
      </c>
      <c r="E24" s="52">
        <v>6585470.9299999997</v>
      </c>
      <c r="F24" s="52">
        <v>7682623.4199999999</v>
      </c>
      <c r="G24" s="52">
        <v>8819114.2400000002</v>
      </c>
      <c r="H24" s="52">
        <v>10580834.9</v>
      </c>
      <c r="I24" s="52">
        <v>19631959.739999998</v>
      </c>
    </row>
    <row r="25" spans="1:9" x14ac:dyDescent="0.25">
      <c r="A25" s="49" t="s">
        <v>106</v>
      </c>
      <c r="B25" s="54" t="s">
        <v>127</v>
      </c>
      <c r="C25" s="51" t="s">
        <v>128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</row>
    <row r="26" spans="1:9" x14ac:dyDescent="0.25">
      <c r="A26" s="49" t="s">
        <v>129</v>
      </c>
      <c r="B26" s="54" t="s">
        <v>130</v>
      </c>
      <c r="C26" s="51" t="s">
        <v>131</v>
      </c>
      <c r="D26" s="52">
        <v>5334073</v>
      </c>
      <c r="E26" s="52">
        <v>5334073</v>
      </c>
      <c r="F26" s="52">
        <v>140300</v>
      </c>
      <c r="G26" s="52">
        <v>140300</v>
      </c>
      <c r="H26" s="52">
        <v>11868300</v>
      </c>
      <c r="I26" s="52">
        <v>11868300</v>
      </c>
    </row>
    <row r="27" spans="1:9" x14ac:dyDescent="0.25">
      <c r="A27" s="45" t="s">
        <v>132</v>
      </c>
      <c r="B27" s="56" t="s">
        <v>133</v>
      </c>
      <c r="C27" s="57"/>
      <c r="D27" s="48">
        <f>SUM(D28:D32)</f>
        <v>0</v>
      </c>
      <c r="E27" s="48">
        <f>SUM(E28:E32)</f>
        <v>0</v>
      </c>
      <c r="F27" s="48">
        <f t="shared" ref="F27" si="0">SUM(F28:F32)</f>
        <v>0</v>
      </c>
      <c r="G27" s="48">
        <f t="shared" ref="G27" si="1">SUM(G28:G32)</f>
        <v>0</v>
      </c>
      <c r="H27" s="48">
        <f>SUM(H28:H32)</f>
        <v>0</v>
      </c>
      <c r="I27" s="48">
        <v>0</v>
      </c>
    </row>
    <row r="28" spans="1:9" x14ac:dyDescent="0.25">
      <c r="A28" s="49" t="s">
        <v>81</v>
      </c>
      <c r="B28" s="54" t="s">
        <v>134</v>
      </c>
      <c r="C28" s="51" t="s">
        <v>135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</row>
    <row r="29" spans="1:9" x14ac:dyDescent="0.25">
      <c r="A29" s="53" t="s">
        <v>84</v>
      </c>
      <c r="B29" s="54" t="s">
        <v>136</v>
      </c>
      <c r="C29" s="51" t="s">
        <v>137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</row>
    <row r="30" spans="1:9" x14ac:dyDescent="0.25">
      <c r="A30" s="53" t="s">
        <v>87</v>
      </c>
      <c r="B30" s="54" t="s">
        <v>138</v>
      </c>
      <c r="C30" s="51" t="s">
        <v>139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</row>
    <row r="31" spans="1:9" x14ac:dyDescent="0.25">
      <c r="A31" s="53" t="s">
        <v>90</v>
      </c>
      <c r="B31" s="54" t="s">
        <v>140</v>
      </c>
      <c r="C31" s="51" t="s">
        <v>141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</row>
    <row r="32" spans="1:9" x14ac:dyDescent="0.25">
      <c r="A32" s="53" t="s">
        <v>93</v>
      </c>
      <c r="B32" s="54" t="s">
        <v>142</v>
      </c>
      <c r="C32" s="51" t="s">
        <v>143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</row>
    <row r="33" spans="1:9" x14ac:dyDescent="0.25">
      <c r="A33" s="45" t="s">
        <v>144</v>
      </c>
      <c r="B33" s="56" t="s">
        <v>145</v>
      </c>
      <c r="C33" s="57"/>
      <c r="D33" s="48">
        <f>SUM(D34:D38)</f>
        <v>2482400</v>
      </c>
      <c r="E33" s="48">
        <f>SUM(E34:E38)</f>
        <v>582878</v>
      </c>
      <c r="F33" s="48">
        <f>SUM(F34:F38)</f>
        <v>690136.79</v>
      </c>
      <c r="G33" s="48">
        <f>SUM(G34:G38)</f>
        <v>11080136.789999999</v>
      </c>
      <c r="H33" s="48">
        <f>SUM(H34:H38)</f>
        <v>11080136.789999999</v>
      </c>
      <c r="I33" s="48">
        <v>11080136.789999999</v>
      </c>
    </row>
    <row r="34" spans="1:9" x14ac:dyDescent="0.25">
      <c r="A34" s="49" t="s">
        <v>81</v>
      </c>
      <c r="B34" s="54" t="s">
        <v>146</v>
      </c>
      <c r="C34" s="60">
        <v>462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</row>
    <row r="35" spans="1:9" x14ac:dyDescent="0.25">
      <c r="A35" s="53" t="s">
        <v>84</v>
      </c>
      <c r="B35" s="58" t="s">
        <v>147</v>
      </c>
      <c r="C35" s="61">
        <v>464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</row>
    <row r="36" spans="1:9" x14ac:dyDescent="0.25">
      <c r="A36" s="53" t="s">
        <v>87</v>
      </c>
      <c r="B36" s="58" t="s">
        <v>148</v>
      </c>
      <c r="C36" s="61">
        <v>465</v>
      </c>
      <c r="D36" s="52">
        <v>2482400</v>
      </c>
      <c r="E36" s="52">
        <v>582878</v>
      </c>
      <c r="F36" s="52">
        <v>632679.66</v>
      </c>
      <c r="G36" s="52">
        <v>632679.66</v>
      </c>
      <c r="H36" s="52">
        <v>632679.66</v>
      </c>
      <c r="I36" s="52">
        <v>632679.66</v>
      </c>
    </row>
    <row r="37" spans="1:9" x14ac:dyDescent="0.25">
      <c r="A37" s="53" t="s">
        <v>93</v>
      </c>
      <c r="B37" s="54" t="s">
        <v>149</v>
      </c>
      <c r="C37" s="60">
        <v>469</v>
      </c>
      <c r="D37" s="52">
        <v>0</v>
      </c>
      <c r="E37" s="52">
        <v>0</v>
      </c>
      <c r="F37" s="52">
        <v>57457.13</v>
      </c>
      <c r="G37" s="52">
        <v>57457.13</v>
      </c>
      <c r="H37" s="52">
        <v>57457.13</v>
      </c>
      <c r="I37" s="52">
        <v>57457.13</v>
      </c>
    </row>
    <row r="38" spans="1:9" x14ac:dyDescent="0.25">
      <c r="A38" s="53" t="s">
        <v>96</v>
      </c>
      <c r="B38" s="54" t="s">
        <v>150</v>
      </c>
      <c r="C38" s="60">
        <v>471</v>
      </c>
      <c r="D38" s="52">
        <v>0</v>
      </c>
      <c r="E38" s="52">
        <v>0</v>
      </c>
      <c r="F38" s="52">
        <v>0</v>
      </c>
      <c r="G38" s="52">
        <v>10390000</v>
      </c>
      <c r="H38" s="52">
        <v>10390000</v>
      </c>
      <c r="I38" s="52">
        <v>10390000</v>
      </c>
    </row>
    <row r="39" spans="1:9" ht="18.75" customHeight="1" x14ac:dyDescent="0.25">
      <c r="A39" s="62" t="s">
        <v>151</v>
      </c>
      <c r="B39" s="63" t="s">
        <v>152</v>
      </c>
      <c r="C39" s="64"/>
      <c r="D39" s="65">
        <f>SUM(D40,D51,D71)</f>
        <v>1948552314.6499999</v>
      </c>
      <c r="E39" s="65">
        <f>SUM(E40,E51,E71)</f>
        <v>1235927606.76</v>
      </c>
      <c r="F39" s="65">
        <f>SUM(F40,F51,F71)</f>
        <v>1270529216.1900001</v>
      </c>
      <c r="G39" s="65">
        <f>SUM(G40,G51,G71)</f>
        <v>1224148292.1799998</v>
      </c>
      <c r="H39" s="65">
        <f>SUM(H40,H51,H71)</f>
        <v>1421868378.8299999</v>
      </c>
      <c r="I39" s="65">
        <v>1552997928.0999999</v>
      </c>
    </row>
    <row r="40" spans="1:9" x14ac:dyDescent="0.25">
      <c r="A40" s="45" t="s">
        <v>79</v>
      </c>
      <c r="B40" s="56" t="s">
        <v>153</v>
      </c>
      <c r="C40" s="57"/>
      <c r="D40" s="48">
        <f>SUM(D41:D50)</f>
        <v>84098292.080000013</v>
      </c>
      <c r="E40" s="48">
        <f t="shared" ref="E40" si="2">SUM(E41:E50)</f>
        <v>88015630.109999999</v>
      </c>
      <c r="F40" s="48">
        <f t="shared" ref="F40" si="3">SUM(F41:F50)</f>
        <v>93518681.799999997</v>
      </c>
      <c r="G40" s="48">
        <f>SUM(G41:G50)</f>
        <v>85711895.269999996</v>
      </c>
      <c r="H40" s="48">
        <f t="shared" ref="H40" si="4">SUM(H41:H50)</f>
        <v>88223638.850000009</v>
      </c>
      <c r="I40" s="48">
        <v>83751284.11999999</v>
      </c>
    </row>
    <row r="41" spans="1:9" x14ac:dyDescent="0.25">
      <c r="A41" s="49" t="s">
        <v>81</v>
      </c>
      <c r="B41" s="54" t="s">
        <v>154</v>
      </c>
      <c r="C41" s="60">
        <v>111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</row>
    <row r="42" spans="1:9" x14ac:dyDescent="0.25">
      <c r="A42" s="53" t="s">
        <v>84</v>
      </c>
      <c r="B42" s="54" t="s">
        <v>155</v>
      </c>
      <c r="C42" s="60">
        <v>112</v>
      </c>
      <c r="D42" s="52">
        <v>9555379.8399999999</v>
      </c>
      <c r="E42" s="52">
        <v>8732683.1199999992</v>
      </c>
      <c r="F42" s="52">
        <v>8696137.6400000006</v>
      </c>
      <c r="G42" s="52">
        <v>8367643.25</v>
      </c>
      <c r="H42" s="52">
        <v>8492524.3900000006</v>
      </c>
      <c r="I42" s="52">
        <v>8221667.3700000001</v>
      </c>
    </row>
    <row r="43" spans="1:9" x14ac:dyDescent="0.25">
      <c r="A43" s="53" t="s">
        <v>87</v>
      </c>
      <c r="B43" s="66" t="s">
        <v>156</v>
      </c>
      <c r="C43" s="67">
        <v>119</v>
      </c>
      <c r="D43" s="59">
        <v>951815.27</v>
      </c>
      <c r="E43" s="59">
        <v>1033869.4299999999</v>
      </c>
      <c r="F43" s="59">
        <v>424617.86</v>
      </c>
      <c r="G43" s="59">
        <v>0</v>
      </c>
      <c r="H43" s="59">
        <v>16166.32</v>
      </c>
      <c r="I43" s="59">
        <v>3993</v>
      </c>
    </row>
    <row r="44" spans="1:9" x14ac:dyDescent="0.25">
      <c r="A44" s="49" t="s">
        <v>90</v>
      </c>
      <c r="B44" s="58" t="s">
        <v>157</v>
      </c>
      <c r="C44" s="61">
        <v>121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</row>
    <row r="45" spans="1:9" x14ac:dyDescent="0.25">
      <c r="A45" s="53" t="s">
        <v>93</v>
      </c>
      <c r="B45" s="54" t="s">
        <v>158</v>
      </c>
      <c r="C45" s="60">
        <v>122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25">
      <c r="A46" s="53" t="s">
        <v>96</v>
      </c>
      <c r="B46" s="54" t="s">
        <v>159</v>
      </c>
      <c r="C46" s="60">
        <v>123</v>
      </c>
      <c r="D46" s="52">
        <v>226127.53</v>
      </c>
      <c r="E46" s="52">
        <v>346302.08</v>
      </c>
      <c r="F46" s="52">
        <v>271462.99</v>
      </c>
      <c r="G46" s="52">
        <v>335292.3</v>
      </c>
      <c r="H46" s="52">
        <v>319082.75</v>
      </c>
      <c r="I46" s="52">
        <v>255259.99</v>
      </c>
    </row>
    <row r="47" spans="1:9" x14ac:dyDescent="0.25">
      <c r="A47" s="49" t="s">
        <v>99</v>
      </c>
      <c r="B47" s="54" t="s">
        <v>160</v>
      </c>
      <c r="C47" s="60">
        <v>131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53" t="s">
        <v>102</v>
      </c>
      <c r="B48" s="54" t="s">
        <v>161</v>
      </c>
      <c r="C48" s="60">
        <v>132</v>
      </c>
      <c r="D48" s="52">
        <v>72925985.150000006</v>
      </c>
      <c r="E48" s="52">
        <v>75897129.939999998</v>
      </c>
      <c r="F48" s="52">
        <v>83594748.730000004</v>
      </c>
      <c r="G48" s="52">
        <v>76495763.129999995</v>
      </c>
      <c r="H48" s="52">
        <v>76767584.599999994</v>
      </c>
      <c r="I48" s="52">
        <v>72792233.799999997</v>
      </c>
    </row>
    <row r="49" spans="1:9" x14ac:dyDescent="0.25">
      <c r="A49" s="53" t="s">
        <v>103</v>
      </c>
      <c r="B49" s="54" t="s">
        <v>162</v>
      </c>
      <c r="C49" s="60">
        <v>138</v>
      </c>
      <c r="D49" s="52">
        <v>438984.29</v>
      </c>
      <c r="E49" s="52">
        <v>2005645.54</v>
      </c>
      <c r="F49" s="52">
        <v>531714.57999999996</v>
      </c>
      <c r="G49" s="52">
        <v>513196.59</v>
      </c>
      <c r="H49" s="52">
        <v>2628280.79</v>
      </c>
      <c r="I49" s="52">
        <v>2478129.96</v>
      </c>
    </row>
    <row r="50" spans="1:9" x14ac:dyDescent="0.25">
      <c r="A50" s="49" t="s">
        <v>106</v>
      </c>
      <c r="B50" s="54" t="s">
        <v>163</v>
      </c>
      <c r="C50" s="60">
        <v>139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25">
      <c r="A51" s="45" t="s">
        <v>109</v>
      </c>
      <c r="B51" s="56" t="s">
        <v>164</v>
      </c>
      <c r="C51" s="57"/>
      <c r="D51" s="48">
        <f>SUM(D52:D70)</f>
        <v>1395709369.9099998</v>
      </c>
      <c r="E51" s="48">
        <f>SUM(E52:E70)</f>
        <v>780086779.89999998</v>
      </c>
      <c r="F51" s="48">
        <f>SUM(F52:F70)</f>
        <v>749674584.16000009</v>
      </c>
      <c r="G51" s="48">
        <f>SUM(G52:G70)</f>
        <v>689051038.90999997</v>
      </c>
      <c r="H51" s="48">
        <f>SUM(H52:H70)</f>
        <v>820001284.38</v>
      </c>
      <c r="I51" s="48">
        <v>903281456.86000001</v>
      </c>
    </row>
    <row r="52" spans="1:9" s="232" customFormat="1" x14ac:dyDescent="0.25">
      <c r="A52" s="228" t="s">
        <v>81</v>
      </c>
      <c r="B52" s="229" t="s">
        <v>165</v>
      </c>
      <c r="C52" s="230">
        <v>311</v>
      </c>
      <c r="D52" s="231">
        <v>264450479.75</v>
      </c>
      <c r="E52" s="231">
        <v>314199645.44999999</v>
      </c>
      <c r="F52" s="231">
        <v>281192361.50999999</v>
      </c>
      <c r="G52" s="231">
        <v>282067470.56999999</v>
      </c>
      <c r="H52" s="231">
        <v>327974575.87</v>
      </c>
      <c r="I52" s="231">
        <v>333549340.23000002</v>
      </c>
    </row>
    <row r="53" spans="1:9" s="232" customFormat="1" x14ac:dyDescent="0.25">
      <c r="A53" s="233" t="s">
        <v>84</v>
      </c>
      <c r="B53" s="229" t="s">
        <v>166</v>
      </c>
      <c r="C53" s="230">
        <v>314</v>
      </c>
      <c r="D53" s="234">
        <v>910900.5</v>
      </c>
      <c r="E53" s="234">
        <v>1107337.04</v>
      </c>
      <c r="F53" s="234">
        <v>346144.57</v>
      </c>
      <c r="G53" s="234">
        <v>574076.62</v>
      </c>
      <c r="H53" s="234">
        <v>5757058.4699999997</v>
      </c>
      <c r="I53" s="234">
        <v>1477323.86</v>
      </c>
    </row>
    <row r="54" spans="1:9" s="232" customFormat="1" x14ac:dyDescent="0.25">
      <c r="A54" s="233" t="s">
        <v>87</v>
      </c>
      <c r="B54" s="229" t="s">
        <v>167</v>
      </c>
      <c r="C54" s="230">
        <v>315</v>
      </c>
      <c r="D54" s="234">
        <v>65471.32</v>
      </c>
      <c r="E54" s="234">
        <v>52603.44</v>
      </c>
      <c r="F54" s="234">
        <v>176687.1</v>
      </c>
      <c r="G54" s="234">
        <v>394846.71</v>
      </c>
      <c r="H54" s="234">
        <v>389084.77</v>
      </c>
      <c r="I54" s="234">
        <v>427438.76</v>
      </c>
    </row>
    <row r="55" spans="1:9" x14ac:dyDescent="0.25">
      <c r="A55" s="49" t="s">
        <v>90</v>
      </c>
      <c r="B55" s="58" t="s">
        <v>168</v>
      </c>
      <c r="C55" s="61">
        <v>316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</row>
    <row r="56" spans="1:9" s="232" customFormat="1" x14ac:dyDescent="0.25">
      <c r="A56" s="233" t="s">
        <v>93</v>
      </c>
      <c r="B56" s="229" t="s">
        <v>169</v>
      </c>
      <c r="C56" s="230">
        <v>335</v>
      </c>
      <c r="D56" s="234">
        <v>549060.42000000004</v>
      </c>
      <c r="E56" s="234">
        <v>474784.3</v>
      </c>
      <c r="F56" s="234">
        <v>646701.94999999995</v>
      </c>
      <c r="G56" s="234">
        <v>1814925.67</v>
      </c>
      <c r="H56" s="234">
        <v>2043089.46</v>
      </c>
      <c r="I56" s="234">
        <v>2604522.98</v>
      </c>
    </row>
    <row r="57" spans="1:9" x14ac:dyDescent="0.25">
      <c r="A57" s="49" t="s">
        <v>96</v>
      </c>
      <c r="B57" s="54" t="s">
        <v>170</v>
      </c>
      <c r="C57" s="60">
        <v>336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</row>
    <row r="58" spans="1:9" x14ac:dyDescent="0.25">
      <c r="A58" s="49" t="s">
        <v>99</v>
      </c>
      <c r="B58" s="54" t="s">
        <v>171</v>
      </c>
      <c r="C58" s="60">
        <v>337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</row>
    <row r="59" spans="1:9" x14ac:dyDescent="0.25">
      <c r="A59" s="53" t="s">
        <v>102</v>
      </c>
      <c r="B59" s="54" t="s">
        <v>172</v>
      </c>
      <c r="C59" s="60">
        <v>338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</row>
    <row r="60" spans="1:9" x14ac:dyDescent="0.25">
      <c r="A60" s="53" t="s">
        <v>103</v>
      </c>
      <c r="B60" s="58" t="s">
        <v>74</v>
      </c>
      <c r="C60" s="61">
        <v>341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</row>
    <row r="61" spans="1:9" x14ac:dyDescent="0.25">
      <c r="A61" s="49" t="s">
        <v>106</v>
      </c>
      <c r="B61" s="54" t="s">
        <v>173</v>
      </c>
      <c r="C61" s="60">
        <v>342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</row>
    <row r="62" spans="1:9" x14ac:dyDescent="0.25">
      <c r="A62" s="53" t="s">
        <v>129</v>
      </c>
      <c r="B62" s="54" t="s">
        <v>174</v>
      </c>
      <c r="C62" s="60">
        <v>343</v>
      </c>
      <c r="D62" s="52">
        <v>6837932.0599999996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</row>
    <row r="63" spans="1:9" x14ac:dyDescent="0.25">
      <c r="A63" s="49" t="s">
        <v>175</v>
      </c>
      <c r="B63" s="54" t="s">
        <v>24</v>
      </c>
      <c r="C63" s="60">
        <v>344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</row>
    <row r="64" spans="1:9" x14ac:dyDescent="0.25">
      <c r="A64" s="49" t="s">
        <v>176</v>
      </c>
      <c r="B64" s="54" t="s">
        <v>177</v>
      </c>
      <c r="C64" s="60">
        <v>346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</row>
    <row r="65" spans="1:9" x14ac:dyDescent="0.25">
      <c r="A65" s="53" t="s">
        <v>178</v>
      </c>
      <c r="B65" s="54" t="s">
        <v>179</v>
      </c>
      <c r="C65" s="60">
        <v>348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</row>
    <row r="66" spans="1:9" s="232" customFormat="1" x14ac:dyDescent="0.25">
      <c r="A66" s="233" t="s">
        <v>180</v>
      </c>
      <c r="B66" s="235" t="s">
        <v>181</v>
      </c>
      <c r="C66" s="236">
        <v>373</v>
      </c>
      <c r="D66" s="234">
        <v>2556429.89</v>
      </c>
      <c r="E66" s="234">
        <v>949168.48</v>
      </c>
      <c r="F66" s="234">
        <v>814103.97</v>
      </c>
      <c r="G66" s="234">
        <v>814103.97</v>
      </c>
      <c r="H66" s="234">
        <v>814103.97</v>
      </c>
      <c r="I66" s="234">
        <v>814103.97</v>
      </c>
    </row>
    <row r="67" spans="1:9" x14ac:dyDescent="0.25">
      <c r="A67" s="49" t="s">
        <v>184</v>
      </c>
      <c r="B67" s="58" t="s">
        <v>185</v>
      </c>
      <c r="C67" s="61">
        <v>381</v>
      </c>
      <c r="D67" s="59">
        <v>3010291.84</v>
      </c>
      <c r="E67" s="59">
        <v>3311939.15</v>
      </c>
      <c r="F67" s="59">
        <v>4855316.6100000003</v>
      </c>
      <c r="G67" s="59">
        <v>778459.97</v>
      </c>
      <c r="H67" s="59">
        <v>1324732.74</v>
      </c>
      <c r="I67" s="59">
        <v>2459682.85</v>
      </c>
    </row>
    <row r="68" spans="1:9" x14ac:dyDescent="0.25">
      <c r="A68" s="49" t="s">
        <v>186</v>
      </c>
      <c r="B68" s="54" t="s">
        <v>187</v>
      </c>
      <c r="C68" s="60">
        <v>385</v>
      </c>
      <c r="D68" s="52">
        <v>841589.6</v>
      </c>
      <c r="E68" s="52">
        <v>15205</v>
      </c>
      <c r="F68" s="52">
        <v>40752</v>
      </c>
      <c r="G68" s="52">
        <v>0</v>
      </c>
      <c r="H68" s="52">
        <v>0</v>
      </c>
      <c r="I68" s="52">
        <v>0</v>
      </c>
    </row>
    <row r="69" spans="1:9" x14ac:dyDescent="0.25">
      <c r="A69" s="53" t="s">
        <v>188</v>
      </c>
      <c r="B69" s="54" t="s">
        <v>189</v>
      </c>
      <c r="C69" s="60">
        <v>388</v>
      </c>
      <c r="D69" s="52">
        <v>1116401519.4300001</v>
      </c>
      <c r="E69" s="52">
        <v>459902396.87</v>
      </c>
      <c r="F69" s="52">
        <v>461259862.69</v>
      </c>
      <c r="G69" s="52">
        <v>402019091.77999997</v>
      </c>
      <c r="H69" s="52">
        <v>481120351.17000002</v>
      </c>
      <c r="I69" s="52">
        <v>561541701.04999995</v>
      </c>
    </row>
    <row r="70" spans="1:9" x14ac:dyDescent="0.25">
      <c r="A70" s="53" t="s">
        <v>190</v>
      </c>
      <c r="B70" s="54" t="s">
        <v>191</v>
      </c>
      <c r="C70" s="60">
        <v>377</v>
      </c>
      <c r="D70" s="52">
        <v>85695.1</v>
      </c>
      <c r="E70" s="52">
        <v>73700.17</v>
      </c>
      <c r="F70" s="52">
        <v>342653.76</v>
      </c>
      <c r="G70" s="52">
        <v>588063.62</v>
      </c>
      <c r="H70" s="52">
        <v>578287.93000000005</v>
      </c>
      <c r="I70" s="52">
        <v>407343.16</v>
      </c>
    </row>
    <row r="71" spans="1:9" x14ac:dyDescent="0.25">
      <c r="A71" s="45" t="s">
        <v>144</v>
      </c>
      <c r="B71" s="56" t="s">
        <v>192</v>
      </c>
      <c r="C71" s="57"/>
      <c r="D71" s="48">
        <f>SUM(D72:D81)</f>
        <v>468744652.66000003</v>
      </c>
      <c r="E71" s="48">
        <f>SUM(E72:E81)</f>
        <v>367825196.74999994</v>
      </c>
      <c r="F71" s="48">
        <f t="shared" ref="F71" si="5">SUM(F72:F81)</f>
        <v>427335950.23000002</v>
      </c>
      <c r="G71" s="48">
        <f t="shared" ref="G71" si="6">SUM(G72:G81)</f>
        <v>449385358</v>
      </c>
      <c r="H71" s="48">
        <f>SUM(H72:H81)</f>
        <v>513643455.60000002</v>
      </c>
      <c r="I71" s="48">
        <v>565965187.12</v>
      </c>
    </row>
    <row r="72" spans="1:9" x14ac:dyDescent="0.25">
      <c r="A72" s="53" t="s">
        <v>81</v>
      </c>
      <c r="B72" s="54" t="s">
        <v>193</v>
      </c>
      <c r="C72" s="60">
        <v>251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</row>
    <row r="73" spans="1:9" x14ac:dyDescent="0.25">
      <c r="A73" s="53" t="s">
        <v>84</v>
      </c>
      <c r="B73" s="54" t="s">
        <v>194</v>
      </c>
      <c r="C73" s="60">
        <v>253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</row>
    <row r="74" spans="1:9" x14ac:dyDescent="0.25">
      <c r="A74" s="53" t="s">
        <v>87</v>
      </c>
      <c r="B74" s="54" t="s">
        <v>195</v>
      </c>
      <c r="C74" s="60">
        <v>256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</row>
    <row r="75" spans="1:9" x14ac:dyDescent="0.25">
      <c r="A75" s="53" t="s">
        <v>90</v>
      </c>
      <c r="B75" s="54" t="s">
        <v>196</v>
      </c>
      <c r="C75" s="60">
        <v>244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</row>
    <row r="76" spans="1:9" x14ac:dyDescent="0.25">
      <c r="A76" s="53" t="s">
        <v>93</v>
      </c>
      <c r="B76" s="54" t="s">
        <v>197</v>
      </c>
      <c r="C76" s="60">
        <v>245</v>
      </c>
      <c r="D76" s="52">
        <v>23362059.920000002</v>
      </c>
      <c r="E76" s="52">
        <v>10282955.52</v>
      </c>
      <c r="F76" s="52">
        <v>47579015.979999997</v>
      </c>
      <c r="G76" s="52">
        <v>42774534.200000003</v>
      </c>
      <c r="H76" s="52">
        <v>54724485.299999997</v>
      </c>
      <c r="I76" s="52">
        <v>48220956.299999997</v>
      </c>
    </row>
    <row r="77" spans="1:9" x14ac:dyDescent="0.25">
      <c r="A77" s="53" t="s">
        <v>96</v>
      </c>
      <c r="B77" s="54" t="s">
        <v>198</v>
      </c>
      <c r="C77" s="60">
        <v>241</v>
      </c>
      <c r="D77" s="52">
        <v>427460645.66000003</v>
      </c>
      <c r="E77" s="52">
        <v>293040629.25999999</v>
      </c>
      <c r="F77" s="52">
        <v>344362003.87</v>
      </c>
      <c r="G77" s="52">
        <v>378515537.99000001</v>
      </c>
      <c r="H77" s="52">
        <v>430481373.20999998</v>
      </c>
      <c r="I77" s="52">
        <v>486856577.33999997</v>
      </c>
    </row>
    <row r="78" spans="1:9" x14ac:dyDescent="0.25">
      <c r="A78" s="53" t="s">
        <v>99</v>
      </c>
      <c r="B78" s="58" t="s">
        <v>199</v>
      </c>
      <c r="C78" s="61">
        <v>243</v>
      </c>
      <c r="D78" s="59">
        <v>17369939.210000001</v>
      </c>
      <c r="E78" s="59">
        <v>22146816.210000001</v>
      </c>
      <c r="F78" s="59">
        <v>34222744.149999999</v>
      </c>
      <c r="G78" s="59">
        <v>26873641.550000001</v>
      </c>
      <c r="H78" s="59">
        <v>27221363.350000001</v>
      </c>
      <c r="I78" s="59">
        <v>29533572.07</v>
      </c>
    </row>
    <row r="79" spans="1:9" x14ac:dyDescent="0.25">
      <c r="A79" s="53" t="s">
        <v>102</v>
      </c>
      <c r="B79" s="54" t="s">
        <v>200</v>
      </c>
      <c r="C79" s="60">
        <v>263</v>
      </c>
      <c r="D79" s="52">
        <v>0</v>
      </c>
      <c r="E79" s="52">
        <v>219000</v>
      </c>
      <c r="F79" s="52">
        <v>105000</v>
      </c>
      <c r="G79" s="52">
        <v>105000</v>
      </c>
      <c r="H79" s="52">
        <v>105000</v>
      </c>
      <c r="I79" s="52">
        <v>105000</v>
      </c>
    </row>
    <row r="80" spans="1:9" x14ac:dyDescent="0.25">
      <c r="A80" s="53" t="s">
        <v>103</v>
      </c>
      <c r="B80" s="54" t="s">
        <v>201</v>
      </c>
      <c r="C80" s="60">
        <v>262</v>
      </c>
      <c r="D80" s="52">
        <v>0</v>
      </c>
      <c r="E80" s="52">
        <v>41450000</v>
      </c>
      <c r="F80" s="52">
        <v>0</v>
      </c>
      <c r="G80" s="52">
        <v>0</v>
      </c>
      <c r="H80" s="52">
        <v>0</v>
      </c>
      <c r="I80" s="52">
        <v>0</v>
      </c>
    </row>
    <row r="81" spans="1:9" ht="13.8" thickBot="1" x14ac:dyDescent="0.3">
      <c r="A81" s="53" t="s">
        <v>106</v>
      </c>
      <c r="B81" s="68" t="s">
        <v>202</v>
      </c>
      <c r="C81" s="69">
        <v>261</v>
      </c>
      <c r="D81" s="70">
        <v>552007.87</v>
      </c>
      <c r="E81" s="70">
        <v>685795.76</v>
      </c>
      <c r="F81" s="70">
        <v>1067186.23</v>
      </c>
      <c r="G81" s="70">
        <v>1116644.26</v>
      </c>
      <c r="H81" s="70">
        <v>1111233.74</v>
      </c>
      <c r="I81" s="70">
        <v>1249081.4099999999</v>
      </c>
    </row>
    <row r="82" spans="1:9" ht="24.75" customHeight="1" thickBot="1" x14ac:dyDescent="0.3">
      <c r="A82" s="71"/>
      <c r="B82" s="72" t="s">
        <v>203</v>
      </c>
      <c r="C82" s="73"/>
      <c r="D82" s="75">
        <f>SUM(D5,D39)</f>
        <v>7237534986.5500002</v>
      </c>
      <c r="E82" s="75">
        <f>SUM(E5,E39)</f>
        <v>6229286901.670001</v>
      </c>
      <c r="F82" s="75">
        <f>SUM(F5,F39)</f>
        <v>5903029356.6000004</v>
      </c>
      <c r="G82" s="75">
        <f>SUM(G5,G39)</f>
        <v>5784686984.789999</v>
      </c>
      <c r="H82" s="75">
        <f>SUM(H5,H39)</f>
        <v>5905924140.1899996</v>
      </c>
      <c r="I82" s="75">
        <v>5956108367.8199997</v>
      </c>
    </row>
    <row r="84" spans="1:9" ht="12.75" hidden="1" x14ac:dyDescent="0.2"/>
    <row r="86" spans="1:9" x14ac:dyDescent="0.25">
      <c r="B86" s="40" t="s">
        <v>206</v>
      </c>
      <c r="C86" s="76"/>
      <c r="F86" s="80"/>
      <c r="G86" s="80"/>
      <c r="H86" s="76"/>
      <c r="I86" s="76"/>
    </row>
    <row r="87" spans="1:9" ht="13.8" thickBot="1" x14ac:dyDescent="0.3">
      <c r="B87" s="40"/>
      <c r="C87" s="76"/>
      <c r="D87" s="80" t="s">
        <v>271</v>
      </c>
      <c r="E87" s="80" t="s">
        <v>270</v>
      </c>
      <c r="F87" s="80" t="s">
        <v>205</v>
      </c>
      <c r="G87" s="80" t="s">
        <v>428</v>
      </c>
      <c r="H87" s="76" t="s">
        <v>449</v>
      </c>
      <c r="I87" s="76" t="str">
        <f>I4</f>
        <v>k 30.9.2018</v>
      </c>
    </row>
    <row r="88" spans="1:9" x14ac:dyDescent="0.25">
      <c r="A88" s="41" t="s">
        <v>207</v>
      </c>
      <c r="B88" s="42" t="s">
        <v>208</v>
      </c>
      <c r="C88" s="82"/>
      <c r="D88" s="91">
        <f t="shared" ref="D88" si="7">SUM(D89,D96,D102)</f>
        <v>4253619518.79</v>
      </c>
      <c r="E88" s="91">
        <f>SUM(E89,E96,E102)</f>
        <v>3820132863.71</v>
      </c>
      <c r="F88" s="91">
        <f t="shared" ref="F88" si="8">SUM(F89,F96,F102)</f>
        <v>3209603380.0600004</v>
      </c>
      <c r="G88" s="91">
        <f t="shared" ref="G88" si="9">SUM(G89,G96,G102)</f>
        <v>3121148504.9400001</v>
      </c>
      <c r="H88" s="91">
        <f>SUM(H89,H96,H102)</f>
        <v>3032488880.3300004</v>
      </c>
      <c r="I88" s="91">
        <v>2952929644.96</v>
      </c>
    </row>
    <row r="89" spans="1:9" x14ac:dyDescent="0.25">
      <c r="A89" s="45" t="s">
        <v>79</v>
      </c>
      <c r="B89" s="46" t="s">
        <v>209</v>
      </c>
      <c r="C89" s="46"/>
      <c r="D89" s="92">
        <f t="shared" ref="D89" si="10">SUM(D90:D95)</f>
        <v>4607994162.2299995</v>
      </c>
      <c r="E89" s="92">
        <f>SUM(E90:E95)</f>
        <v>4359363928.8900003</v>
      </c>
      <c r="F89" s="92">
        <f t="shared" ref="F89" si="11">SUM(F90:F95)</f>
        <v>4085239347.1300001</v>
      </c>
      <c r="G89" s="92">
        <f t="shared" ref="G89" si="12">SUM(G90:G95)</f>
        <v>4021497609.3200002</v>
      </c>
      <c r="H89" s="92">
        <f>SUM(H90:H95)</f>
        <v>3958805870.6800003</v>
      </c>
      <c r="I89" s="92">
        <v>3893402783.8800001</v>
      </c>
    </row>
    <row r="90" spans="1:9" x14ac:dyDescent="0.25">
      <c r="A90" s="49" t="s">
        <v>81</v>
      </c>
      <c r="B90" s="50" t="s">
        <v>210</v>
      </c>
      <c r="C90" s="83" t="s">
        <v>211</v>
      </c>
      <c r="D90" s="93">
        <v>3730575390.1799998</v>
      </c>
      <c r="E90" s="93">
        <v>3667958096.3200002</v>
      </c>
      <c r="F90" s="93">
        <v>3558194841.5799999</v>
      </c>
      <c r="G90" s="93">
        <v>3534711281.1700001</v>
      </c>
      <c r="H90" s="93">
        <v>3506955864.9400001</v>
      </c>
      <c r="I90" s="93">
        <v>3486086928.5900002</v>
      </c>
    </row>
    <row r="91" spans="1:9" x14ac:dyDescent="0.25">
      <c r="A91" s="53" t="s">
        <v>84</v>
      </c>
      <c r="B91" s="54" t="s">
        <v>212</v>
      </c>
      <c r="C91" s="83" t="s">
        <v>213</v>
      </c>
      <c r="D91" s="93">
        <v>945642076.67999995</v>
      </c>
      <c r="E91" s="93">
        <v>759629137.20000005</v>
      </c>
      <c r="F91" s="93">
        <v>598742416.17999995</v>
      </c>
      <c r="G91" s="93">
        <v>558484238.77999997</v>
      </c>
      <c r="H91" s="93">
        <v>513554811.37</v>
      </c>
      <c r="I91" s="93">
        <v>469020660.92000002</v>
      </c>
    </row>
    <row r="92" spans="1:9" x14ac:dyDescent="0.25">
      <c r="A92" s="53" t="s">
        <v>87</v>
      </c>
      <c r="B92" s="54" t="s">
        <v>214</v>
      </c>
      <c r="C92" s="83" t="s">
        <v>215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</row>
    <row r="93" spans="1:9" x14ac:dyDescent="0.25">
      <c r="A93" s="53" t="s">
        <v>90</v>
      </c>
      <c r="B93" s="54" t="s">
        <v>216</v>
      </c>
      <c r="C93" s="83" t="s">
        <v>217</v>
      </c>
      <c r="D93" s="93">
        <v>-2622021.91</v>
      </c>
      <c r="E93" s="93">
        <v>-2622021.91</v>
      </c>
      <c r="F93" s="93">
        <v>-2622021.91</v>
      </c>
      <c r="G93" s="93">
        <v>-2622021.91</v>
      </c>
      <c r="H93" s="93">
        <v>-2622021.91</v>
      </c>
      <c r="I93" s="93">
        <v>-2622021.91</v>
      </c>
    </row>
    <row r="94" spans="1:9" x14ac:dyDescent="0.25">
      <c r="A94" s="53" t="s">
        <v>93</v>
      </c>
      <c r="B94" s="54" t="s">
        <v>218</v>
      </c>
      <c r="C94" s="83" t="s">
        <v>219</v>
      </c>
      <c r="D94" s="93">
        <v>3614906</v>
      </c>
      <c r="E94" s="93">
        <v>3614906</v>
      </c>
      <c r="F94" s="93">
        <v>140300</v>
      </c>
      <c r="G94" s="93">
        <v>140300</v>
      </c>
      <c r="H94" s="93">
        <v>10133405</v>
      </c>
      <c r="I94" s="93">
        <v>10133405</v>
      </c>
    </row>
    <row r="95" spans="1:9" x14ac:dyDescent="0.25">
      <c r="A95" s="53" t="s">
        <v>96</v>
      </c>
      <c r="B95" s="54" t="s">
        <v>220</v>
      </c>
      <c r="C95" s="83" t="s">
        <v>221</v>
      </c>
      <c r="D95" s="93">
        <v>-69216188.719999999</v>
      </c>
      <c r="E95" s="93">
        <v>-69216188.719999999</v>
      </c>
      <c r="F95" s="93">
        <v>-69216188.719999999</v>
      </c>
      <c r="G95" s="93">
        <v>-69216188.719999999</v>
      </c>
      <c r="H95" s="93">
        <v>-69216188.719999999</v>
      </c>
      <c r="I95" s="93">
        <v>-69216188.719999999</v>
      </c>
    </row>
    <row r="96" spans="1:9" x14ac:dyDescent="0.25">
      <c r="A96" s="55" t="s">
        <v>109</v>
      </c>
      <c r="B96" s="56" t="s">
        <v>222</v>
      </c>
      <c r="C96" s="84"/>
      <c r="D96" s="92">
        <f>SUM(D97:D101)</f>
        <v>29416637.010000002</v>
      </c>
      <c r="E96" s="92">
        <f>SUM(E97:E101)</f>
        <v>75954881.570000008</v>
      </c>
      <c r="F96" s="92">
        <f t="shared" ref="F96" si="13">SUM(F97:F101)</f>
        <v>72597293.25999999</v>
      </c>
      <c r="G96" s="92">
        <f t="shared" ref="G96" si="14">SUM(G97:G101)</f>
        <v>90525711.430000007</v>
      </c>
      <c r="H96" s="92">
        <f>SUM(H97:H101)</f>
        <v>77269033.479999989</v>
      </c>
      <c r="I96" s="92">
        <v>77617088.959999993</v>
      </c>
    </row>
    <row r="97" spans="1:9" x14ac:dyDescent="0.25">
      <c r="A97" s="49" t="s">
        <v>81</v>
      </c>
      <c r="B97" s="58" t="s">
        <v>223</v>
      </c>
      <c r="C97" s="83" t="s">
        <v>224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</row>
    <row r="98" spans="1:9" x14ac:dyDescent="0.25">
      <c r="A98" s="53" t="s">
        <v>84</v>
      </c>
      <c r="B98" s="50" t="s">
        <v>225</v>
      </c>
      <c r="C98" s="83" t="s">
        <v>226</v>
      </c>
      <c r="D98" s="93">
        <v>17770813.210000001</v>
      </c>
      <c r="E98" s="93">
        <v>20172414.510000002</v>
      </c>
      <c r="F98" s="93">
        <v>24815044</v>
      </c>
      <c r="G98" s="93">
        <v>28255724.899999999</v>
      </c>
      <c r="H98" s="93">
        <v>28275071.640000001</v>
      </c>
      <c r="I98" s="93">
        <v>30481496.390000001</v>
      </c>
    </row>
    <row r="99" spans="1:9" x14ac:dyDescent="0.25">
      <c r="A99" s="53" t="s">
        <v>87</v>
      </c>
      <c r="B99" s="54" t="s">
        <v>227</v>
      </c>
      <c r="C99" s="83" t="s">
        <v>228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</row>
    <row r="100" spans="1:9" x14ac:dyDescent="0.25">
      <c r="A100" s="53" t="s">
        <v>90</v>
      </c>
      <c r="B100" s="54" t="s">
        <v>229</v>
      </c>
      <c r="C100" s="83" t="s">
        <v>230</v>
      </c>
      <c r="D100" s="93">
        <v>10036801.66</v>
      </c>
      <c r="E100" s="93">
        <v>7172537</v>
      </c>
      <c r="F100" s="93">
        <v>8231023.3200000003</v>
      </c>
      <c r="G100" s="93">
        <v>7812874.0700000003</v>
      </c>
      <c r="H100" s="93">
        <v>8602669.8300000001</v>
      </c>
      <c r="I100" s="93">
        <v>9219733.6799999997</v>
      </c>
    </row>
    <row r="101" spans="1:9" x14ac:dyDescent="0.25">
      <c r="A101" s="53" t="s">
        <v>93</v>
      </c>
      <c r="B101" s="54" t="s">
        <v>231</v>
      </c>
      <c r="C101" s="83" t="s">
        <v>232</v>
      </c>
      <c r="D101" s="93">
        <v>1609022.14</v>
      </c>
      <c r="E101" s="93">
        <v>48609930.060000002</v>
      </c>
      <c r="F101" s="93">
        <v>39551225.939999998</v>
      </c>
      <c r="G101" s="93">
        <v>54457112.460000001</v>
      </c>
      <c r="H101" s="93">
        <v>40391292.009999998</v>
      </c>
      <c r="I101" s="93">
        <v>37915858.890000001</v>
      </c>
    </row>
    <row r="102" spans="1:9" x14ac:dyDescent="0.25">
      <c r="A102" s="45" t="s">
        <v>132</v>
      </c>
      <c r="B102" s="56" t="s">
        <v>233</v>
      </c>
      <c r="C102" s="84"/>
      <c r="D102" s="92">
        <f>SUM(D103:D105)</f>
        <v>-383791280.45000005</v>
      </c>
      <c r="E102" s="92">
        <f>SUM(E103:E105)</f>
        <v>-615185946.75</v>
      </c>
      <c r="F102" s="92">
        <f t="shared" ref="F102" si="15">SUM(F103:F105)</f>
        <v>-948233260.32999992</v>
      </c>
      <c r="G102" s="92">
        <f t="shared" ref="G102" si="16">SUM(G103:G105)</f>
        <v>-990874815.80999994</v>
      </c>
      <c r="H102" s="92">
        <f>SUM(H103:H105)</f>
        <v>-1003586023.83</v>
      </c>
      <c r="I102" s="92">
        <v>-1018090227.88</v>
      </c>
    </row>
    <row r="103" spans="1:9" x14ac:dyDescent="0.25">
      <c r="A103" s="49" t="s">
        <v>81</v>
      </c>
      <c r="B103" s="54" t="s">
        <v>234</v>
      </c>
      <c r="C103" s="83" t="s">
        <v>235</v>
      </c>
      <c r="D103" s="93">
        <v>-96087604.290000007</v>
      </c>
      <c r="E103" s="93">
        <v>-231394666.30000001</v>
      </c>
      <c r="F103" s="93">
        <v>-333047313.57999998</v>
      </c>
      <c r="G103" s="93">
        <v>-42641555.479999997</v>
      </c>
      <c r="H103" s="93">
        <v>-55352763.5</v>
      </c>
      <c r="I103" s="93">
        <v>-69856967.549999997</v>
      </c>
    </row>
    <row r="104" spans="1:9" x14ac:dyDescent="0.25">
      <c r="A104" s="53" t="s">
        <v>84</v>
      </c>
      <c r="B104" s="54" t="s">
        <v>236</v>
      </c>
      <c r="C104" s="83" t="s">
        <v>237</v>
      </c>
      <c r="D104" s="93">
        <v>0</v>
      </c>
      <c r="E104" s="93">
        <v>0</v>
      </c>
      <c r="F104" s="93">
        <v>0</v>
      </c>
      <c r="G104" s="93">
        <v>-333047313.57999998</v>
      </c>
      <c r="H104" s="93">
        <v>0</v>
      </c>
      <c r="I104" s="93">
        <v>0</v>
      </c>
    </row>
    <row r="105" spans="1:9" x14ac:dyDescent="0.25">
      <c r="A105" s="53" t="s">
        <v>87</v>
      </c>
      <c r="B105" s="54" t="s">
        <v>238</v>
      </c>
      <c r="C105" s="83" t="s">
        <v>239</v>
      </c>
      <c r="D105" s="93">
        <v>-287703676.16000003</v>
      </c>
      <c r="E105" s="93">
        <v>-383791280.44999999</v>
      </c>
      <c r="F105" s="93">
        <v>-615185946.75</v>
      </c>
      <c r="G105" s="93">
        <v>-615185946.75</v>
      </c>
      <c r="H105" s="93">
        <v>-948233260.33000004</v>
      </c>
      <c r="I105" s="93">
        <v>-948233260.33000004</v>
      </c>
    </row>
    <row r="106" spans="1:9" x14ac:dyDescent="0.25">
      <c r="A106" s="62" t="s">
        <v>240</v>
      </c>
      <c r="B106" s="63" t="s">
        <v>241</v>
      </c>
      <c r="C106" s="85"/>
      <c r="D106" s="94">
        <f>SUM(D107,D109,D115)</f>
        <v>2983915467.7600002</v>
      </c>
      <c r="E106" s="94">
        <f>SUM(E107,E109,E115)</f>
        <v>2409154037.96</v>
      </c>
      <c r="F106" s="94">
        <f>SUM(F107,F109,F115)</f>
        <v>2693425976.54</v>
      </c>
      <c r="G106" s="94">
        <f>SUM(G107,G109,G115)</f>
        <v>2663538479.8499999</v>
      </c>
      <c r="H106" s="94">
        <f>SUM(H107,H109,H115)</f>
        <v>2873435259.8600001</v>
      </c>
      <c r="I106" s="94">
        <v>3003178722.8600001</v>
      </c>
    </row>
    <row r="107" spans="1:9" x14ac:dyDescent="0.25">
      <c r="A107" s="45" t="s">
        <v>109</v>
      </c>
      <c r="B107" s="56" t="s">
        <v>242</v>
      </c>
      <c r="C107" s="84"/>
      <c r="D107" s="92">
        <f>SUM(D108)</f>
        <v>9451569</v>
      </c>
      <c r="E107" s="92">
        <f>SUM(E108)</f>
        <v>11400000</v>
      </c>
      <c r="F107" s="92">
        <f t="shared" ref="F107" si="17">SUM(F108)</f>
        <v>12263000</v>
      </c>
      <c r="G107" s="92">
        <f>SUM(G108)</f>
        <v>5475645</v>
      </c>
      <c r="H107" s="92">
        <f>SUM(H108)</f>
        <v>1044843</v>
      </c>
      <c r="I107" s="92">
        <v>0</v>
      </c>
    </row>
    <row r="108" spans="1:9" x14ac:dyDescent="0.25">
      <c r="A108" s="49" t="s">
        <v>81</v>
      </c>
      <c r="B108" s="54" t="s">
        <v>242</v>
      </c>
      <c r="C108" s="86">
        <v>441</v>
      </c>
      <c r="D108" s="93">
        <v>9451569</v>
      </c>
      <c r="E108" s="93">
        <v>11400000</v>
      </c>
      <c r="F108" s="93">
        <v>12263000</v>
      </c>
      <c r="G108" s="93">
        <v>5475645</v>
      </c>
      <c r="H108" s="93">
        <v>1044843</v>
      </c>
      <c r="I108" s="93">
        <v>0</v>
      </c>
    </row>
    <row r="109" spans="1:9" x14ac:dyDescent="0.25">
      <c r="A109" s="45" t="s">
        <v>132</v>
      </c>
      <c r="B109" s="56" t="s">
        <v>243</v>
      </c>
      <c r="C109" s="87"/>
      <c r="D109" s="92">
        <f>SUM(D110:D114)</f>
        <v>640159216.31999993</v>
      </c>
      <c r="E109" s="92">
        <f>SUM(E110:E114)</f>
        <v>507881473.00999999</v>
      </c>
      <c r="F109" s="92">
        <f>SUM(F110:F114)</f>
        <v>794182172.93999994</v>
      </c>
      <c r="G109" s="92">
        <f>SUM(G110:G114)</f>
        <v>795001607.26000011</v>
      </c>
      <c r="H109" s="92">
        <f>SUM(H110:H114)</f>
        <v>798813930.7700001</v>
      </c>
      <c r="I109" s="92">
        <v>826304311.53999996</v>
      </c>
    </row>
    <row r="110" spans="1:9" x14ac:dyDescent="0.25">
      <c r="A110" s="49" t="s">
        <v>81</v>
      </c>
      <c r="B110" s="58" t="s">
        <v>244</v>
      </c>
      <c r="C110" s="88">
        <v>451</v>
      </c>
      <c r="D110" s="95">
        <v>0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</row>
    <row r="111" spans="1:9" x14ac:dyDescent="0.25">
      <c r="A111" s="53" t="s">
        <v>84</v>
      </c>
      <c r="B111" s="58" t="s">
        <v>245</v>
      </c>
      <c r="C111" s="88">
        <v>452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</row>
    <row r="112" spans="1:9" x14ac:dyDescent="0.25">
      <c r="A112" s="49" t="s">
        <v>87</v>
      </c>
      <c r="B112" s="58" t="s">
        <v>246</v>
      </c>
      <c r="C112" s="88">
        <v>455</v>
      </c>
      <c r="D112" s="93">
        <v>575500</v>
      </c>
      <c r="E112" s="93">
        <v>535500</v>
      </c>
      <c r="F112" s="93">
        <v>409200</v>
      </c>
      <c r="G112" s="93">
        <v>415700</v>
      </c>
      <c r="H112" s="93">
        <v>420900</v>
      </c>
      <c r="I112" s="93">
        <v>433000</v>
      </c>
    </row>
    <row r="113" spans="1:9" x14ac:dyDescent="0.25">
      <c r="A113" s="49" t="s">
        <v>93</v>
      </c>
      <c r="B113" s="54" t="s">
        <v>247</v>
      </c>
      <c r="C113" s="86">
        <v>459</v>
      </c>
      <c r="D113" s="95">
        <v>565281749.92999995</v>
      </c>
      <c r="E113" s="95">
        <v>501631000.00999999</v>
      </c>
      <c r="F113" s="95">
        <v>771889552.91999996</v>
      </c>
      <c r="G113" s="95">
        <v>774115347.44000006</v>
      </c>
      <c r="H113" s="95">
        <v>776135470.95000005</v>
      </c>
      <c r="I113" s="95">
        <v>780190120.95000005</v>
      </c>
    </row>
    <row r="114" spans="1:9" x14ac:dyDescent="0.25">
      <c r="A114" s="49" t="s">
        <v>96</v>
      </c>
      <c r="B114" s="54" t="s">
        <v>248</v>
      </c>
      <c r="C114" s="86">
        <v>472</v>
      </c>
      <c r="D114" s="95">
        <v>74301966.390000001</v>
      </c>
      <c r="E114" s="95">
        <v>5714973</v>
      </c>
      <c r="F114" s="95">
        <v>21883420.02</v>
      </c>
      <c r="G114" s="95">
        <v>20470559.82</v>
      </c>
      <c r="H114" s="95">
        <v>22257559.82</v>
      </c>
      <c r="I114" s="95">
        <v>45681190.590000004</v>
      </c>
    </row>
    <row r="115" spans="1:9" x14ac:dyDescent="0.25">
      <c r="A115" s="45" t="s">
        <v>144</v>
      </c>
      <c r="B115" s="56" t="s">
        <v>249</v>
      </c>
      <c r="C115" s="87"/>
      <c r="D115" s="92">
        <f>SUM(D116:D137)</f>
        <v>2334304682.4400001</v>
      </c>
      <c r="E115" s="92">
        <f>SUM(E116:E137)</f>
        <v>1889872564.9500003</v>
      </c>
      <c r="F115" s="92">
        <f t="shared" ref="F115" si="18">SUM(F116:F137)</f>
        <v>1886980803.6000001</v>
      </c>
      <c r="G115" s="92">
        <f>SUM(G116:G137)</f>
        <v>1863061227.5899999</v>
      </c>
      <c r="H115" s="92">
        <f>SUM(H116:H137)</f>
        <v>2073576486.0899999</v>
      </c>
      <c r="I115" s="92">
        <v>2176874411.3200002</v>
      </c>
    </row>
    <row r="116" spans="1:9" x14ac:dyDescent="0.25">
      <c r="A116" s="53" t="s">
        <v>81</v>
      </c>
      <c r="B116" s="54" t="s">
        <v>250</v>
      </c>
      <c r="C116" s="86">
        <v>281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</row>
    <row r="117" spans="1:9" x14ac:dyDescent="0.25">
      <c r="A117" s="53" t="s">
        <v>84</v>
      </c>
      <c r="B117" s="54" t="s">
        <v>251</v>
      </c>
      <c r="C117" s="86">
        <v>289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</row>
    <row r="118" spans="1:9" x14ac:dyDescent="0.25">
      <c r="A118" s="49" t="s">
        <v>87</v>
      </c>
      <c r="B118" s="54" t="s">
        <v>252</v>
      </c>
      <c r="C118" s="86">
        <v>321</v>
      </c>
      <c r="D118" s="93">
        <v>1128608915.49</v>
      </c>
      <c r="E118" s="93">
        <v>1388400984.95</v>
      </c>
      <c r="F118" s="93">
        <v>1428588362.0799999</v>
      </c>
      <c r="G118" s="93">
        <v>1402631618.98</v>
      </c>
      <c r="H118" s="93">
        <v>1432565971.25</v>
      </c>
      <c r="I118" s="93">
        <v>1398676674.8499999</v>
      </c>
    </row>
    <row r="119" spans="1:9" x14ac:dyDescent="0.25">
      <c r="A119" s="53" t="s">
        <v>90</v>
      </c>
      <c r="B119" s="58" t="s">
        <v>253</v>
      </c>
      <c r="C119" s="88">
        <v>324</v>
      </c>
      <c r="D119" s="95">
        <v>301577.36</v>
      </c>
      <c r="E119" s="95">
        <v>227254.9</v>
      </c>
      <c r="F119" s="95">
        <v>145855.96</v>
      </c>
      <c r="G119" s="95">
        <v>219272.76</v>
      </c>
      <c r="H119" s="95">
        <v>241425.43</v>
      </c>
      <c r="I119" s="95">
        <v>225006.06</v>
      </c>
    </row>
    <row r="120" spans="1:9" x14ac:dyDescent="0.25">
      <c r="A120" s="81" t="s">
        <v>93</v>
      </c>
      <c r="B120" s="54" t="s">
        <v>254</v>
      </c>
      <c r="C120" s="86">
        <v>326</v>
      </c>
      <c r="D120" s="93">
        <v>0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</row>
    <row r="121" spans="1:9" x14ac:dyDescent="0.25">
      <c r="A121" s="53" t="s">
        <v>96</v>
      </c>
      <c r="B121" s="54" t="s">
        <v>255</v>
      </c>
      <c r="C121" s="86">
        <v>331</v>
      </c>
      <c r="D121" s="93">
        <v>65380574</v>
      </c>
      <c r="E121" s="93">
        <v>72483566</v>
      </c>
      <c r="F121" s="93">
        <v>80967829</v>
      </c>
      <c r="G121" s="93">
        <v>88623125</v>
      </c>
      <c r="H121" s="93">
        <v>84655269</v>
      </c>
      <c r="I121" s="93">
        <v>86247620</v>
      </c>
    </row>
    <row r="122" spans="1:9" x14ac:dyDescent="0.25">
      <c r="A122" s="53" t="s">
        <v>99</v>
      </c>
      <c r="B122" s="54" t="s">
        <v>256</v>
      </c>
      <c r="C122" s="86">
        <v>333</v>
      </c>
      <c r="D122" s="93">
        <v>1321219.47</v>
      </c>
      <c r="E122" s="93">
        <v>1052422</v>
      </c>
      <c r="F122" s="93">
        <v>1276857</v>
      </c>
      <c r="G122" s="93">
        <v>1155003</v>
      </c>
      <c r="H122" s="93">
        <v>1218726</v>
      </c>
      <c r="I122" s="93">
        <v>1114741</v>
      </c>
    </row>
    <row r="123" spans="1:9" x14ac:dyDescent="0.25">
      <c r="A123" s="49" t="s">
        <v>102</v>
      </c>
      <c r="B123" s="54" t="s">
        <v>170</v>
      </c>
      <c r="C123" s="86">
        <v>336</v>
      </c>
      <c r="D123" s="93">
        <v>26481514</v>
      </c>
      <c r="E123" s="93">
        <v>29425827.079999998</v>
      </c>
      <c r="F123" s="93">
        <v>33050372</v>
      </c>
      <c r="G123" s="93">
        <v>35437502.340000004</v>
      </c>
      <c r="H123" s="93">
        <v>36354005</v>
      </c>
      <c r="I123" s="93">
        <v>36854344</v>
      </c>
    </row>
    <row r="124" spans="1:9" x14ac:dyDescent="0.25">
      <c r="A124" s="53" t="s">
        <v>103</v>
      </c>
      <c r="B124" s="54" t="s">
        <v>171</v>
      </c>
      <c r="C124" s="86">
        <v>337</v>
      </c>
      <c r="D124" s="93">
        <v>11843442</v>
      </c>
      <c r="E124" s="93">
        <v>13052240</v>
      </c>
      <c r="F124" s="93">
        <v>14814239</v>
      </c>
      <c r="G124" s="93">
        <v>15186560</v>
      </c>
      <c r="H124" s="93">
        <v>15627160</v>
      </c>
      <c r="I124" s="93">
        <v>15916300</v>
      </c>
    </row>
    <row r="125" spans="1:9" x14ac:dyDescent="0.25">
      <c r="A125" s="81" t="s">
        <v>106</v>
      </c>
      <c r="B125" s="54" t="s">
        <v>172</v>
      </c>
      <c r="C125" s="86">
        <v>338</v>
      </c>
      <c r="D125" s="93">
        <v>122871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</row>
    <row r="126" spans="1:9" x14ac:dyDescent="0.25">
      <c r="A126" s="53" t="s">
        <v>129</v>
      </c>
      <c r="B126" s="54" t="s">
        <v>74</v>
      </c>
      <c r="C126" s="86">
        <v>341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  <c r="I126" s="93">
        <v>0</v>
      </c>
    </row>
    <row r="127" spans="1:9" x14ac:dyDescent="0.25">
      <c r="A127" s="53" t="s">
        <v>175</v>
      </c>
      <c r="B127" s="54" t="s">
        <v>173</v>
      </c>
      <c r="C127" s="86">
        <v>342</v>
      </c>
      <c r="D127" s="93">
        <v>13235458</v>
      </c>
      <c r="E127" s="93">
        <v>12789337</v>
      </c>
      <c r="F127" s="93">
        <v>15187074</v>
      </c>
      <c r="G127" s="93">
        <v>9541953</v>
      </c>
      <c r="H127" s="93">
        <v>16353192</v>
      </c>
      <c r="I127" s="93">
        <v>16767796</v>
      </c>
    </row>
    <row r="128" spans="1:9" x14ac:dyDescent="0.25">
      <c r="A128" s="49" t="s">
        <v>176</v>
      </c>
      <c r="B128" s="54" t="s">
        <v>174</v>
      </c>
      <c r="C128" s="86">
        <v>343</v>
      </c>
      <c r="D128" s="93">
        <v>0</v>
      </c>
      <c r="E128" s="93">
        <v>21189.43</v>
      </c>
      <c r="F128" s="93">
        <v>2248345.94</v>
      </c>
      <c r="G128" s="93">
        <v>1096502.8</v>
      </c>
      <c r="H128" s="93">
        <v>1058349.05</v>
      </c>
      <c r="I128" s="93">
        <v>2041805.72</v>
      </c>
    </row>
    <row r="129" spans="1:9" x14ac:dyDescent="0.25">
      <c r="A129" s="81" t="s">
        <v>257</v>
      </c>
      <c r="B129" s="54" t="s">
        <v>258</v>
      </c>
      <c r="C129" s="86">
        <v>345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</row>
    <row r="130" spans="1:9" x14ac:dyDescent="0.25">
      <c r="A130" s="53" t="s">
        <v>259</v>
      </c>
      <c r="B130" s="54" t="s">
        <v>260</v>
      </c>
      <c r="C130" s="86">
        <v>347</v>
      </c>
      <c r="D130" s="93">
        <v>369991231.88999999</v>
      </c>
      <c r="E130" s="93">
        <v>46105312.229999997</v>
      </c>
      <c r="F130" s="93">
        <v>877663.07</v>
      </c>
      <c r="G130" s="93">
        <v>157936.07</v>
      </c>
      <c r="H130" s="93">
        <v>4238057.25</v>
      </c>
      <c r="I130" s="93">
        <v>5218051.45</v>
      </c>
    </row>
    <row r="131" spans="1:9" x14ac:dyDescent="0.25">
      <c r="A131" s="53" t="s">
        <v>180</v>
      </c>
      <c r="B131" s="54" t="s">
        <v>261</v>
      </c>
      <c r="C131" s="86">
        <v>349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</row>
    <row r="132" spans="1:9" x14ac:dyDescent="0.25">
      <c r="A132" s="53" t="s">
        <v>184</v>
      </c>
      <c r="B132" s="54" t="s">
        <v>262</v>
      </c>
      <c r="C132" s="86">
        <v>374</v>
      </c>
      <c r="D132" s="93">
        <v>709351501.98000002</v>
      </c>
      <c r="E132" s="93">
        <v>319185986.22000003</v>
      </c>
      <c r="F132" s="93">
        <v>299422277.19999999</v>
      </c>
      <c r="G132" s="93">
        <v>299960420.44</v>
      </c>
      <c r="H132" s="93">
        <v>463493643.5</v>
      </c>
      <c r="I132" s="93">
        <v>607965654</v>
      </c>
    </row>
    <row r="133" spans="1:9" x14ac:dyDescent="0.25">
      <c r="A133" s="53" t="s">
        <v>186</v>
      </c>
      <c r="B133" s="54" t="s">
        <v>183</v>
      </c>
      <c r="C133" s="86">
        <v>375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</row>
    <row r="134" spans="1:9" x14ac:dyDescent="0.25">
      <c r="A134" s="81">
        <v>21</v>
      </c>
      <c r="B134" s="54" t="s">
        <v>263</v>
      </c>
      <c r="C134" s="86">
        <v>383</v>
      </c>
      <c r="D134" s="93">
        <v>0</v>
      </c>
      <c r="E134" s="93">
        <v>1784170.65</v>
      </c>
      <c r="F134" s="93">
        <v>118887</v>
      </c>
      <c r="G134" s="93">
        <v>0</v>
      </c>
      <c r="H134" s="93">
        <v>0</v>
      </c>
      <c r="I134" s="93">
        <v>0</v>
      </c>
    </row>
    <row r="135" spans="1:9" x14ac:dyDescent="0.25">
      <c r="A135" s="53" t="s">
        <v>190</v>
      </c>
      <c r="B135" s="54" t="s">
        <v>264</v>
      </c>
      <c r="C135" s="86">
        <v>384</v>
      </c>
      <c r="D135" s="93">
        <v>0</v>
      </c>
      <c r="E135" s="93">
        <v>925328.22</v>
      </c>
      <c r="F135" s="93">
        <v>897426.51</v>
      </c>
      <c r="G135" s="93">
        <v>144013.51</v>
      </c>
      <c r="H135" s="93">
        <v>103513.51</v>
      </c>
      <c r="I135" s="93">
        <v>103513.51</v>
      </c>
    </row>
    <row r="136" spans="1:9" x14ac:dyDescent="0.25">
      <c r="A136" s="53" t="s">
        <v>265</v>
      </c>
      <c r="B136" s="54" t="s">
        <v>266</v>
      </c>
      <c r="C136" s="86">
        <v>389</v>
      </c>
      <c r="D136" s="93">
        <v>5594851.1399999997</v>
      </c>
      <c r="E136" s="93">
        <v>2672844.15</v>
      </c>
      <c r="F136" s="93">
        <v>7051021.6500000004</v>
      </c>
      <c r="G136" s="93">
        <v>6388696.1699999999</v>
      </c>
      <c r="H136" s="93">
        <v>10970134.529999999</v>
      </c>
      <c r="I136" s="93">
        <v>3182681.59</v>
      </c>
    </row>
    <row r="137" spans="1:9" ht="13.8" thickBot="1" x14ac:dyDescent="0.3">
      <c r="A137" s="49" t="s">
        <v>267</v>
      </c>
      <c r="B137" s="68" t="s">
        <v>268</v>
      </c>
      <c r="C137" s="89">
        <v>378</v>
      </c>
      <c r="D137" s="96">
        <v>2071526.11</v>
      </c>
      <c r="E137" s="96">
        <v>1746102.12</v>
      </c>
      <c r="F137" s="96">
        <v>2334593.19</v>
      </c>
      <c r="G137" s="96">
        <v>2518623.52</v>
      </c>
      <c r="H137" s="96">
        <v>6697039.5700000003</v>
      </c>
      <c r="I137" s="96">
        <v>2560223.14</v>
      </c>
    </row>
    <row r="138" spans="1:9" ht="13.8" thickBot="1" x14ac:dyDescent="0.3">
      <c r="A138" s="71"/>
      <c r="B138" s="72" t="s">
        <v>269</v>
      </c>
      <c r="C138" s="90"/>
      <c r="D138" s="74">
        <f>SUM(D88,D106)</f>
        <v>7237534986.5500002</v>
      </c>
      <c r="E138" s="74">
        <f>SUM(E88,E106)</f>
        <v>6229286901.6700001</v>
      </c>
      <c r="F138" s="74">
        <f>SUM(F88,F106)</f>
        <v>5903029356.6000004</v>
      </c>
      <c r="G138" s="74">
        <f>SUM(G88,G106)</f>
        <v>5784686984.79</v>
      </c>
      <c r="H138" s="74">
        <f>SUM(H88,H106)</f>
        <v>5905924140.1900005</v>
      </c>
      <c r="I138" s="74">
        <v>5956108367.8199997</v>
      </c>
    </row>
    <row r="139" spans="1:9" x14ac:dyDescent="0.25">
      <c r="D139" s="168">
        <f t="shared" ref="D139:I139" si="19">D82-D138</f>
        <v>0</v>
      </c>
      <c r="E139" s="168">
        <f t="shared" si="19"/>
        <v>0</v>
      </c>
      <c r="F139" s="168">
        <f t="shared" si="19"/>
        <v>0</v>
      </c>
      <c r="G139" s="168">
        <f t="shared" si="19"/>
        <v>0</v>
      </c>
      <c r="H139" s="168">
        <f t="shared" si="19"/>
        <v>0</v>
      </c>
      <c r="I139" s="168">
        <f t="shared" si="19"/>
        <v>0</v>
      </c>
    </row>
    <row r="140" spans="1:9" ht="12.75" hidden="1" x14ac:dyDescent="0.2">
      <c r="D140" s="44">
        <f>D82-D138</f>
        <v>0</v>
      </c>
      <c r="E140" s="44">
        <f>E82-E138</f>
        <v>0</v>
      </c>
      <c r="F140" s="44">
        <f>F82-F138</f>
        <v>0</v>
      </c>
      <c r="G140" s="44"/>
    </row>
    <row r="142" spans="1:9" x14ac:dyDescent="0.25">
      <c r="A142" s="98" t="s">
        <v>462</v>
      </c>
    </row>
    <row r="143" spans="1:9" x14ac:dyDescent="0.25">
      <c r="A143" s="98" t="s">
        <v>463</v>
      </c>
    </row>
    <row r="144" spans="1:9" x14ac:dyDescent="0.25">
      <c r="A144" s="98" t="s">
        <v>287</v>
      </c>
    </row>
  </sheetData>
  <sheetProtection password="CC6F" sheet="1" objects="1" scenarios="1"/>
  <protectedRanges>
    <protectedRange sqref="F17:F26" name="Oblast7"/>
    <protectedRange sqref="F7:F15" name="Oblast1"/>
    <protectedRange sqref="F28:H32" name="Oblast2"/>
    <protectedRange sqref="F34:H38" name="Oblast3"/>
    <protectedRange sqref="F41:H50" name="Oblast4"/>
    <protectedRange sqref="F52:H70" name="Oblast5"/>
    <protectedRange sqref="F75:H81" name="Oblast6"/>
    <protectedRange sqref="F116:H137" name="Oblast6_1"/>
    <protectedRange sqref="F110:H114" name="Oblast5_1"/>
    <protectedRange sqref="F108:H108" name="Oblast4_1"/>
    <protectedRange sqref="F103:H105" name="Oblast3_1"/>
    <protectedRange sqref="F97:H101" name="Oblast2_1"/>
    <protectedRange sqref="F90:H95" name="Oblast1_1"/>
    <protectedRange sqref="E17:E26" name="Oblast7_1"/>
    <protectedRange sqref="E7:E15" name="Oblast1_2"/>
    <protectedRange sqref="E28:E32" name="Oblast2_2"/>
    <protectedRange sqref="E34:E38" name="Oblast3_2"/>
    <protectedRange sqref="E41:E50" name="Oblast4_2"/>
    <protectedRange sqref="E52:E70" name="Oblast5_2"/>
    <protectedRange sqref="E75:E81" name="Oblast6_2"/>
    <protectedRange sqref="E116:E137" name="Oblast6_3"/>
    <protectedRange sqref="E110:E114" name="Oblast5_3"/>
    <protectedRange sqref="E108" name="Oblast4_3"/>
    <protectedRange sqref="E103:E105" name="Oblast3_3"/>
    <protectedRange sqref="E97:E101" name="Oblast2_3"/>
    <protectedRange sqref="E90:E95" name="Oblast1_3"/>
  </protectedRange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4"/>
  <sheetViews>
    <sheetView workbookViewId="0"/>
  </sheetViews>
  <sheetFormatPr defaultColWidth="9.109375" defaultRowHeight="14.4" x14ac:dyDescent="0.3"/>
  <cols>
    <col min="1" max="1" width="9.109375" style="2"/>
    <col min="2" max="2" width="51.5546875" style="2" bestFit="1" customWidth="1"/>
    <col min="3" max="8" width="12.6640625" style="2" bestFit="1" customWidth="1"/>
    <col min="9" max="16384" width="9.109375" style="2"/>
  </cols>
  <sheetData>
    <row r="1" spans="1:8" x14ac:dyDescent="0.3">
      <c r="A1" s="1" t="s">
        <v>273</v>
      </c>
    </row>
    <row r="2" spans="1:8" ht="15.75" thickBot="1" x14ac:dyDescent="0.3">
      <c r="A2" s="3"/>
      <c r="C2" s="2" t="s">
        <v>271</v>
      </c>
      <c r="D2" s="2" t="s">
        <v>270</v>
      </c>
      <c r="E2" s="2" t="s">
        <v>205</v>
      </c>
      <c r="F2" s="2" t="s">
        <v>428</v>
      </c>
      <c r="G2" s="2" t="s">
        <v>449</v>
      </c>
      <c r="H2" s="2" t="s">
        <v>453</v>
      </c>
    </row>
    <row r="3" spans="1:8" x14ac:dyDescent="0.3">
      <c r="A3" s="4" t="s">
        <v>0</v>
      </c>
      <c r="B3" s="5" t="s">
        <v>1</v>
      </c>
      <c r="C3" s="6">
        <f>SUM(C4,C42,C48)</f>
        <v>3835770587.8500009</v>
      </c>
      <c r="D3" s="6">
        <f>SUM(D4,D42,D48)</f>
        <v>3900886682.1600003</v>
      </c>
      <c r="E3" s="6">
        <f>SUM(E4,E42,E48)</f>
        <v>4157019507.71</v>
      </c>
      <c r="F3" s="6">
        <f>SUM(F4,F42,F48)</f>
        <v>1053994255.5599999</v>
      </c>
      <c r="G3" s="6">
        <f>SUM(G4,G42,G48)</f>
        <v>2111653820.5499997</v>
      </c>
      <c r="H3" s="6">
        <v>3178938027.8500004</v>
      </c>
    </row>
    <row r="4" spans="1:8" x14ac:dyDescent="0.3">
      <c r="A4" s="7"/>
      <c r="B4" s="8" t="s">
        <v>2</v>
      </c>
      <c r="C4" s="9">
        <f>SUM(C5,C8:C41)</f>
        <v>3808313138.9600005</v>
      </c>
      <c r="D4" s="9">
        <f>SUM(D5,D8:D41)</f>
        <v>3893004450.6800003</v>
      </c>
      <c r="E4" s="9">
        <f>SUM(E5,E8:E41)</f>
        <v>4146235644.4900002</v>
      </c>
      <c r="F4" s="9">
        <f>SUM(F5,F8:F41)</f>
        <v>1052155201.6199999</v>
      </c>
      <c r="G4" s="9">
        <f>SUM(G5,G8:G41)</f>
        <v>2108001526.8899996</v>
      </c>
      <c r="H4" s="9">
        <v>3173482701.1300006</v>
      </c>
    </row>
    <row r="5" spans="1:8" x14ac:dyDescent="0.3">
      <c r="A5" s="10">
        <v>501</v>
      </c>
      <c r="B5" s="11" t="s">
        <v>3</v>
      </c>
      <c r="C5" s="12">
        <v>1158158813.6600001</v>
      </c>
      <c r="D5" s="12">
        <v>1208527448.3399999</v>
      </c>
      <c r="E5" s="12">
        <v>1299076224.3600001</v>
      </c>
      <c r="F5" s="12">
        <v>321912467.25</v>
      </c>
      <c r="G5" s="12">
        <v>665209739.38999999</v>
      </c>
      <c r="H5" s="12">
        <v>984193981.87999988</v>
      </c>
    </row>
    <row r="6" spans="1:8" x14ac:dyDescent="0.3">
      <c r="A6" s="13"/>
      <c r="B6" s="14" t="s">
        <v>4</v>
      </c>
      <c r="C6" s="15">
        <v>488825452.89000016</v>
      </c>
      <c r="D6" s="15">
        <v>565479069.3499999</v>
      </c>
      <c r="E6" s="15">
        <v>592449811.98000002</v>
      </c>
      <c r="F6" s="15">
        <v>153100507.56999999</v>
      </c>
      <c r="G6" s="15">
        <v>309709428.50999999</v>
      </c>
      <c r="H6" s="15">
        <v>463555130.51999998</v>
      </c>
    </row>
    <row r="7" spans="1:8" ht="15" x14ac:dyDescent="0.25">
      <c r="A7" s="10"/>
      <c r="B7" s="14" t="s">
        <v>5</v>
      </c>
      <c r="C7" s="15">
        <v>586562276.98000002</v>
      </c>
      <c r="D7" s="15">
        <v>559499273.99000001</v>
      </c>
      <c r="E7" s="15">
        <v>617757284.97000003</v>
      </c>
      <c r="F7" s="15">
        <v>141561642.45000002</v>
      </c>
      <c r="G7" s="15">
        <v>303658298.55000001</v>
      </c>
      <c r="H7" s="15">
        <v>444903201.36000001</v>
      </c>
    </row>
    <row r="8" spans="1:8" x14ac:dyDescent="0.3">
      <c r="A8" s="10">
        <v>502</v>
      </c>
      <c r="B8" s="11" t="s">
        <v>6</v>
      </c>
      <c r="C8" s="12">
        <v>88094347.840000004</v>
      </c>
      <c r="D8" s="12">
        <v>93688972.049999982</v>
      </c>
      <c r="E8" s="12">
        <v>99379471.849999994</v>
      </c>
      <c r="F8" s="12">
        <v>31221178.839999996</v>
      </c>
      <c r="G8" s="12">
        <v>46051090.93999999</v>
      </c>
      <c r="H8" s="12">
        <v>70565941.959999993</v>
      </c>
    </row>
    <row r="9" spans="1:8" x14ac:dyDescent="0.3">
      <c r="A9" s="10">
        <v>503</v>
      </c>
      <c r="B9" s="11" t="s">
        <v>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3">
      <c r="A10" s="10">
        <v>504</v>
      </c>
      <c r="B10" s="11" t="s">
        <v>8</v>
      </c>
      <c r="C10" s="16">
        <v>391909683.93000001</v>
      </c>
      <c r="D10" s="16">
        <v>390939125.75</v>
      </c>
      <c r="E10" s="16">
        <v>394159082.87999994</v>
      </c>
      <c r="F10" s="16">
        <v>91581922.300000012</v>
      </c>
      <c r="G10" s="16">
        <v>188112574.55000001</v>
      </c>
      <c r="H10" s="16">
        <v>271373757.90000004</v>
      </c>
    </row>
    <row r="11" spans="1:8" x14ac:dyDescent="0.3">
      <c r="A11" s="10">
        <v>506</v>
      </c>
      <c r="B11" s="11" t="s">
        <v>9</v>
      </c>
      <c r="C11" s="12">
        <v>0</v>
      </c>
      <c r="D11" s="12">
        <v>0</v>
      </c>
      <c r="E11" s="12">
        <v>-264947.5</v>
      </c>
      <c r="F11" s="12">
        <v>0</v>
      </c>
      <c r="G11" s="12">
        <v>0</v>
      </c>
      <c r="H11" s="12">
        <v>0</v>
      </c>
    </row>
    <row r="12" spans="1:8" x14ac:dyDescent="0.3">
      <c r="A12" s="10">
        <v>507</v>
      </c>
      <c r="B12" s="11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x14ac:dyDescent="0.3">
      <c r="A13" s="10">
        <v>508</v>
      </c>
      <c r="B13" s="11" t="s">
        <v>11</v>
      </c>
      <c r="C13" s="12">
        <v>-2509449.11</v>
      </c>
      <c r="D13" s="12">
        <v>-2308880.36</v>
      </c>
      <c r="E13" s="12">
        <v>-2219092.7599999998</v>
      </c>
      <c r="F13" s="12">
        <v>-742849.72</v>
      </c>
      <c r="G13" s="12">
        <v>-1311625.8299999998</v>
      </c>
      <c r="H13" s="12">
        <v>-1805390.9999999998</v>
      </c>
    </row>
    <row r="14" spans="1:8" x14ac:dyDescent="0.3">
      <c r="A14" s="10">
        <v>511</v>
      </c>
      <c r="B14" s="11" t="s">
        <v>12</v>
      </c>
      <c r="C14" s="12">
        <v>47591154.999999993</v>
      </c>
      <c r="D14" s="12">
        <v>51018622.379999995</v>
      </c>
      <c r="E14" s="12">
        <v>56932809.219999991</v>
      </c>
      <c r="F14" s="12">
        <v>9944129.2100000009</v>
      </c>
      <c r="G14" s="12">
        <v>25877442.880000003</v>
      </c>
      <c r="H14" s="12">
        <v>43653725.690000005</v>
      </c>
    </row>
    <row r="15" spans="1:8" x14ac:dyDescent="0.3">
      <c r="A15" s="10">
        <v>512</v>
      </c>
      <c r="B15" s="11" t="s">
        <v>13</v>
      </c>
      <c r="C15" s="12">
        <v>27154686.960000001</v>
      </c>
      <c r="D15" s="12">
        <v>18345636.77</v>
      </c>
      <c r="E15" s="12">
        <v>14839275.74</v>
      </c>
      <c r="F15" s="12">
        <v>2923419.09</v>
      </c>
      <c r="G15" s="12">
        <v>6242702.5599999996</v>
      </c>
      <c r="H15" s="12">
        <v>10255128.42</v>
      </c>
    </row>
    <row r="16" spans="1:8" x14ac:dyDescent="0.3">
      <c r="A16" s="10">
        <v>513</v>
      </c>
      <c r="B16" s="11" t="s">
        <v>14</v>
      </c>
      <c r="C16" s="12">
        <v>1048783.74</v>
      </c>
      <c r="D16" s="12">
        <v>698982.03</v>
      </c>
      <c r="E16" s="12">
        <v>1136887.4400000002</v>
      </c>
      <c r="F16" s="12">
        <v>187502.61</v>
      </c>
      <c r="G16" s="12">
        <v>471033.58999999997</v>
      </c>
      <c r="H16" s="12">
        <v>685858.04999999993</v>
      </c>
    </row>
    <row r="17" spans="1:8" x14ac:dyDescent="0.3">
      <c r="A17" s="10">
        <v>516</v>
      </c>
      <c r="B17" s="11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x14ac:dyDescent="0.3">
      <c r="A18" s="10">
        <v>518</v>
      </c>
      <c r="B18" s="11" t="s">
        <v>16</v>
      </c>
      <c r="C18" s="12">
        <v>120840271.46000001</v>
      </c>
      <c r="D18" s="12">
        <v>119745778.45999998</v>
      </c>
      <c r="E18" s="12">
        <v>158211290.60000002</v>
      </c>
      <c r="F18" s="12">
        <v>40268044.780000001</v>
      </c>
      <c r="G18" s="12">
        <v>73948051.74000001</v>
      </c>
      <c r="H18" s="12">
        <v>108364933.61000001</v>
      </c>
    </row>
    <row r="19" spans="1:8" x14ac:dyDescent="0.3">
      <c r="A19" s="10">
        <v>521</v>
      </c>
      <c r="B19" s="11" t="s">
        <v>17</v>
      </c>
      <c r="C19" s="12">
        <v>1161117314</v>
      </c>
      <c r="D19" s="12">
        <v>1158759874.6700001</v>
      </c>
      <c r="E19" s="12">
        <v>1259481483</v>
      </c>
      <c r="F19" s="12">
        <v>331859758</v>
      </c>
      <c r="G19" s="12">
        <v>676740935</v>
      </c>
      <c r="H19" s="12">
        <v>1035158817</v>
      </c>
    </row>
    <row r="20" spans="1:8" x14ac:dyDescent="0.3">
      <c r="A20" s="10">
        <v>524</v>
      </c>
      <c r="B20" s="11" t="s">
        <v>18</v>
      </c>
      <c r="C20" s="12">
        <v>386462989</v>
      </c>
      <c r="D20" s="12">
        <v>390071003.32999998</v>
      </c>
      <c r="E20" s="12">
        <v>422754871.72000003</v>
      </c>
      <c r="F20" s="12">
        <v>111900738</v>
      </c>
      <c r="G20" s="12">
        <v>228360901</v>
      </c>
      <c r="H20" s="12">
        <v>348963079</v>
      </c>
    </row>
    <row r="21" spans="1:8" x14ac:dyDescent="0.3">
      <c r="A21" s="10">
        <v>525</v>
      </c>
      <c r="B21" s="11" t="s">
        <v>19</v>
      </c>
      <c r="C21" s="12">
        <v>4911477.0199999996</v>
      </c>
      <c r="D21" s="12">
        <v>4722960.55</v>
      </c>
      <c r="E21" s="12">
        <v>5022103.58</v>
      </c>
      <c r="F21" s="12">
        <v>1412610</v>
      </c>
      <c r="G21" s="12">
        <v>2794411</v>
      </c>
      <c r="H21" s="12">
        <v>4234942</v>
      </c>
    </row>
    <row r="22" spans="1:8" x14ac:dyDescent="0.3">
      <c r="A22" s="10">
        <v>527</v>
      </c>
      <c r="B22" s="11" t="s">
        <v>20</v>
      </c>
      <c r="C22" s="12">
        <v>11294811</v>
      </c>
      <c r="D22" s="12">
        <v>17126027</v>
      </c>
      <c r="E22" s="12">
        <v>24911169</v>
      </c>
      <c r="F22" s="12">
        <v>6556808</v>
      </c>
      <c r="G22" s="12">
        <v>13379646</v>
      </c>
      <c r="H22" s="12">
        <v>20466941</v>
      </c>
    </row>
    <row r="23" spans="1:8" x14ac:dyDescent="0.3">
      <c r="A23" s="10">
        <v>528</v>
      </c>
      <c r="B23" s="11" t="s">
        <v>21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x14ac:dyDescent="0.3">
      <c r="A24" s="10">
        <v>531</v>
      </c>
      <c r="B24" s="11" t="s">
        <v>22</v>
      </c>
      <c r="C24" s="12">
        <v>41115</v>
      </c>
      <c r="D24" s="12">
        <v>42500</v>
      </c>
      <c r="E24" s="12">
        <v>43090</v>
      </c>
      <c r="F24" s="12">
        <v>0</v>
      </c>
      <c r="G24" s="12">
        <v>0</v>
      </c>
      <c r="H24" s="12">
        <v>0</v>
      </c>
    </row>
    <row r="25" spans="1:8" x14ac:dyDescent="0.3">
      <c r="A25" s="10">
        <v>532</v>
      </c>
      <c r="B25" s="11" t="s">
        <v>23</v>
      </c>
      <c r="C25" s="12">
        <v>2403</v>
      </c>
      <c r="D25" s="12">
        <v>2244</v>
      </c>
      <c r="E25" s="12">
        <v>1298</v>
      </c>
      <c r="F25" s="12">
        <v>1131</v>
      </c>
      <c r="G25" s="12">
        <v>1131</v>
      </c>
      <c r="H25" s="12">
        <v>1131</v>
      </c>
    </row>
    <row r="26" spans="1:8" x14ac:dyDescent="0.3">
      <c r="A26" s="10">
        <v>538</v>
      </c>
      <c r="B26" s="11" t="s">
        <v>24</v>
      </c>
      <c r="C26" s="12">
        <v>21369311.219999999</v>
      </c>
      <c r="D26" s="12">
        <v>393908.3</v>
      </c>
      <c r="E26" s="12">
        <v>124467.92000000001</v>
      </c>
      <c r="F26" s="12">
        <v>12279.17</v>
      </c>
      <c r="G26" s="12">
        <v>1348.3899999999999</v>
      </c>
      <c r="H26" s="12">
        <v>7506.49</v>
      </c>
    </row>
    <row r="27" spans="1:8" x14ac:dyDescent="0.3">
      <c r="A27" s="10">
        <v>541</v>
      </c>
      <c r="B27" s="11" t="s">
        <v>25</v>
      </c>
      <c r="C27" s="12">
        <v>11518.15</v>
      </c>
      <c r="D27" s="12">
        <v>2720.4500000000003</v>
      </c>
      <c r="E27" s="12">
        <v>16118050.989999998</v>
      </c>
      <c r="F27" s="12">
        <v>1420618.22</v>
      </c>
      <c r="G27" s="12">
        <v>2853141.02</v>
      </c>
      <c r="H27" s="12">
        <v>4174388.95</v>
      </c>
    </row>
    <row r="28" spans="1:8" x14ac:dyDescent="0.3">
      <c r="A28" s="10">
        <v>542</v>
      </c>
      <c r="B28" s="11" t="s">
        <v>26</v>
      </c>
      <c r="C28" s="12">
        <v>404982.11</v>
      </c>
      <c r="D28" s="12">
        <v>3562224.13</v>
      </c>
      <c r="E28" s="12">
        <v>2173033.3199999998</v>
      </c>
      <c r="F28" s="12">
        <v>312</v>
      </c>
      <c r="G28" s="12">
        <v>308442</v>
      </c>
      <c r="H28" s="12">
        <v>627153.02</v>
      </c>
    </row>
    <row r="29" spans="1:8" x14ac:dyDescent="0.3">
      <c r="A29" s="10">
        <v>543</v>
      </c>
      <c r="B29" s="11" t="s">
        <v>27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8" x14ac:dyDescent="0.3">
      <c r="A30" s="10">
        <v>544</v>
      </c>
      <c r="B30" s="11" t="s">
        <v>28</v>
      </c>
      <c r="C30" s="12">
        <v>8736145.6100000013</v>
      </c>
      <c r="D30" s="12">
        <v>10126107.630000001</v>
      </c>
      <c r="E30" s="12">
        <v>10250457.290000001</v>
      </c>
      <c r="F30" s="12">
        <v>2373680.91</v>
      </c>
      <c r="G30" s="12">
        <v>5311454.4300000006</v>
      </c>
      <c r="H30" s="12">
        <v>7531692.2800000012</v>
      </c>
    </row>
    <row r="31" spans="1:8" x14ac:dyDescent="0.3">
      <c r="A31" s="10">
        <v>547</v>
      </c>
      <c r="B31" s="11" t="s">
        <v>29</v>
      </c>
      <c r="C31" s="12">
        <v>1685640.56</v>
      </c>
      <c r="D31" s="12">
        <v>1026856.2</v>
      </c>
      <c r="E31" s="12">
        <v>984810.04</v>
      </c>
      <c r="F31" s="12">
        <v>199512.09999999998</v>
      </c>
      <c r="G31" s="12">
        <v>345465.56</v>
      </c>
      <c r="H31" s="12">
        <v>540652.25</v>
      </c>
    </row>
    <row r="32" spans="1:8" x14ac:dyDescent="0.3">
      <c r="A32" s="10">
        <v>548</v>
      </c>
      <c r="B32" s="11" t="s">
        <v>30</v>
      </c>
      <c r="C32" s="12">
        <v>30117.32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</row>
    <row r="33" spans="1:8" x14ac:dyDescent="0.3">
      <c r="A33" s="10">
        <v>551</v>
      </c>
      <c r="B33" s="11" t="s">
        <v>31</v>
      </c>
      <c r="C33" s="12">
        <v>323343266.13999999</v>
      </c>
      <c r="D33" s="12">
        <v>394094793.98000002</v>
      </c>
      <c r="E33" s="12">
        <v>355447639</v>
      </c>
      <c r="F33" s="12">
        <v>98894398.799999997</v>
      </c>
      <c r="G33" s="12">
        <v>168172959.78</v>
      </c>
      <c r="H33" s="12">
        <v>260639095.02000001</v>
      </c>
    </row>
    <row r="34" spans="1:8" x14ac:dyDescent="0.3">
      <c r="A34" s="10">
        <v>552</v>
      </c>
      <c r="B34" s="11" t="s">
        <v>32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 x14ac:dyDescent="0.3">
      <c r="A35" s="10">
        <v>553</v>
      </c>
      <c r="B35" s="11" t="s">
        <v>33</v>
      </c>
      <c r="C35" s="12">
        <v>0</v>
      </c>
      <c r="D35" s="12">
        <v>266121.51</v>
      </c>
      <c r="E35" s="12">
        <v>36444</v>
      </c>
      <c r="F35" s="12">
        <v>0</v>
      </c>
      <c r="G35" s="12">
        <v>0</v>
      </c>
      <c r="H35" s="12">
        <v>0</v>
      </c>
    </row>
    <row r="36" spans="1:8" x14ac:dyDescent="0.3">
      <c r="A36" s="10">
        <v>554</v>
      </c>
      <c r="B36" s="11" t="s">
        <v>34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x14ac:dyDescent="0.3">
      <c r="A37" s="10">
        <v>555</v>
      </c>
      <c r="B37" s="11" t="s">
        <v>35</v>
      </c>
      <c r="C37" s="12">
        <v>9451569</v>
      </c>
      <c r="D37" s="12">
        <v>1948431</v>
      </c>
      <c r="E37" s="12">
        <v>863000</v>
      </c>
      <c r="F37" s="12">
        <v>-6787355</v>
      </c>
      <c r="G37" s="12">
        <v>-11218157</v>
      </c>
      <c r="H37" s="12">
        <v>-12263000</v>
      </c>
    </row>
    <row r="38" spans="1:8" x14ac:dyDescent="0.3">
      <c r="A38" s="10">
        <v>556</v>
      </c>
      <c r="B38" s="11" t="s">
        <v>36</v>
      </c>
      <c r="C38" s="12">
        <v>-2390481.58</v>
      </c>
      <c r="D38" s="12">
        <v>-4983585.3600000003</v>
      </c>
      <c r="E38" s="12">
        <v>1396448.7299999997</v>
      </c>
      <c r="F38" s="12">
        <v>410416.19</v>
      </c>
      <c r="G38" s="12">
        <v>501262.06</v>
      </c>
      <c r="H38" s="12">
        <v>94930.52999999997</v>
      </c>
    </row>
    <row r="39" spans="1:8" x14ac:dyDescent="0.3">
      <c r="A39" s="10">
        <v>557</v>
      </c>
      <c r="B39" s="11" t="s">
        <v>37</v>
      </c>
      <c r="C39" s="12">
        <v>1838706.23</v>
      </c>
      <c r="D39" s="12">
        <v>6746474.129999999</v>
      </c>
      <c r="E39" s="12">
        <v>110838</v>
      </c>
      <c r="F39" s="12">
        <v>0</v>
      </c>
      <c r="G39" s="12">
        <v>386175.49</v>
      </c>
      <c r="H39" s="12">
        <v>1494808.01</v>
      </c>
    </row>
    <row r="40" spans="1:8" x14ac:dyDescent="0.3">
      <c r="A40" s="10">
        <v>558</v>
      </c>
      <c r="B40" s="11" t="s">
        <v>38</v>
      </c>
      <c r="C40" s="12">
        <v>35526961.25</v>
      </c>
      <c r="D40" s="12">
        <v>25060712.850000001</v>
      </c>
      <c r="E40" s="12">
        <v>18826404.690000001</v>
      </c>
      <c r="F40" s="12">
        <v>5346323.58</v>
      </c>
      <c r="G40" s="12">
        <v>8760893.8300000001</v>
      </c>
      <c r="H40" s="12">
        <v>14187521.860000001</v>
      </c>
    </row>
    <row r="41" spans="1:8" x14ac:dyDescent="0.3">
      <c r="A41" s="10">
        <v>549</v>
      </c>
      <c r="B41" s="11" t="s">
        <v>39</v>
      </c>
      <c r="C41" s="12">
        <v>12187000.449999999</v>
      </c>
      <c r="D41" s="12">
        <v>3379390.8899999997</v>
      </c>
      <c r="E41" s="12">
        <v>6439033.3799999971</v>
      </c>
      <c r="F41" s="12">
        <v>1258156.2899999996</v>
      </c>
      <c r="G41" s="12">
        <v>6700507.5099999998</v>
      </c>
      <c r="H41" s="12">
        <v>335106.20999999996</v>
      </c>
    </row>
    <row r="42" spans="1:8" x14ac:dyDescent="0.3">
      <c r="A42" s="7"/>
      <c r="B42" s="17" t="s">
        <v>40</v>
      </c>
      <c r="C42" s="18">
        <f>SUM(C43:C47)</f>
        <v>8094590.5299999993</v>
      </c>
      <c r="D42" s="18">
        <f>SUM(D43:D47)</f>
        <v>7882231.4800000004</v>
      </c>
      <c r="E42" s="18">
        <f>SUM(E43:E47)</f>
        <v>10783863.220000001</v>
      </c>
      <c r="F42" s="18">
        <f>SUM(F43:F47)</f>
        <v>1839053.94</v>
      </c>
      <c r="G42" s="18">
        <f>SUM(G43:G47)</f>
        <v>3652293.66</v>
      </c>
      <c r="H42" s="18">
        <v>5455326.7199999997</v>
      </c>
    </row>
    <row r="43" spans="1:8" x14ac:dyDescent="0.3">
      <c r="A43" s="19">
        <v>561</v>
      </c>
      <c r="B43" s="11" t="s">
        <v>41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 x14ac:dyDescent="0.3">
      <c r="A44" s="20">
        <v>562</v>
      </c>
      <c r="B44" s="11" t="s">
        <v>42</v>
      </c>
      <c r="C44" s="12">
        <v>0</v>
      </c>
      <c r="D44" s="12">
        <v>0.5</v>
      </c>
      <c r="E44" s="12">
        <v>0</v>
      </c>
      <c r="F44" s="12">
        <v>0</v>
      </c>
      <c r="G44" s="12">
        <v>0</v>
      </c>
      <c r="H44" s="12">
        <v>0</v>
      </c>
    </row>
    <row r="45" spans="1:8" x14ac:dyDescent="0.3">
      <c r="A45" s="20">
        <v>563</v>
      </c>
      <c r="B45" s="11" t="s">
        <v>43</v>
      </c>
      <c r="C45" s="12">
        <v>1088222.5299999998</v>
      </c>
      <c r="D45" s="12">
        <v>610632.98</v>
      </c>
      <c r="E45" s="12">
        <v>3699930.22</v>
      </c>
      <c r="F45" s="12">
        <v>86697.94</v>
      </c>
      <c r="G45" s="12">
        <v>144831.66</v>
      </c>
      <c r="H45" s="12">
        <v>196898.72000000003</v>
      </c>
    </row>
    <row r="46" spans="1:8" x14ac:dyDescent="0.3">
      <c r="A46" s="20">
        <v>564</v>
      </c>
      <c r="B46" s="11" t="s">
        <v>44</v>
      </c>
      <c r="C46" s="12">
        <v>0</v>
      </c>
      <c r="D46" s="12">
        <v>264302</v>
      </c>
      <c r="E46" s="12">
        <v>0</v>
      </c>
      <c r="F46" s="12">
        <v>0</v>
      </c>
      <c r="G46" s="12">
        <v>0</v>
      </c>
      <c r="H46" s="12">
        <v>0</v>
      </c>
    </row>
    <row r="47" spans="1:8" x14ac:dyDescent="0.3">
      <c r="A47" s="20">
        <v>569</v>
      </c>
      <c r="B47" s="11" t="s">
        <v>45</v>
      </c>
      <c r="C47" s="12">
        <v>7006368</v>
      </c>
      <c r="D47" s="12">
        <v>7007296</v>
      </c>
      <c r="E47" s="12">
        <v>7083933</v>
      </c>
      <c r="F47" s="12">
        <v>1752356</v>
      </c>
      <c r="G47" s="12">
        <v>3507462</v>
      </c>
      <c r="H47" s="12">
        <v>5258428</v>
      </c>
    </row>
    <row r="48" spans="1:8" x14ac:dyDescent="0.3">
      <c r="A48" s="7"/>
      <c r="B48" s="17" t="s">
        <v>46</v>
      </c>
      <c r="C48" s="18">
        <f>SUM(C49:C50)</f>
        <v>19362858.360000003</v>
      </c>
      <c r="D48" s="18">
        <f>D49+D50</f>
        <v>0</v>
      </c>
      <c r="E48" s="18">
        <f>E49+E50</f>
        <v>0</v>
      </c>
      <c r="F48" s="18">
        <f>F49+F50</f>
        <v>0</v>
      </c>
      <c r="G48" s="18">
        <f>G49+G50</f>
        <v>0</v>
      </c>
      <c r="H48" s="18">
        <v>0</v>
      </c>
    </row>
    <row r="49" spans="1:8" x14ac:dyDescent="0.3">
      <c r="A49" s="10">
        <v>571</v>
      </c>
      <c r="B49" s="11" t="s">
        <v>47</v>
      </c>
      <c r="C49" s="12">
        <v>19362858.360000003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</row>
    <row r="50" spans="1:8" ht="15" thickBot="1" x14ac:dyDescent="0.35">
      <c r="A50" s="21">
        <v>572</v>
      </c>
      <c r="B50" s="22" t="s">
        <v>48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</row>
    <row r="51" spans="1:8" x14ac:dyDescent="0.3">
      <c r="A51" s="24" t="s">
        <v>49</v>
      </c>
      <c r="B51" s="25" t="s">
        <v>50</v>
      </c>
      <c r="C51" s="26">
        <f>SUM(C52,C67,C73)</f>
        <v>3739682983.5600009</v>
      </c>
      <c r="D51" s="26">
        <f>D52+D67+D73</f>
        <v>3669492015.8599992</v>
      </c>
      <c r="E51" s="26">
        <f>E52+E67+E73</f>
        <v>3823972194.1299992</v>
      </c>
      <c r="F51" s="26">
        <f>F52+F67+F73</f>
        <v>1011352700.0799999</v>
      </c>
      <c r="G51" s="26">
        <f>G52+G67+G73</f>
        <v>2056301057.05</v>
      </c>
      <c r="H51" s="26">
        <v>3109081060.3000002</v>
      </c>
    </row>
    <row r="52" spans="1:8" x14ac:dyDescent="0.3">
      <c r="A52" s="10"/>
      <c r="B52" s="17" t="s">
        <v>51</v>
      </c>
      <c r="C52" s="18">
        <f>SUM(C53:C66)</f>
        <v>3048676431.170001</v>
      </c>
      <c r="D52" s="18">
        <f>SUM(D53:D66)</f>
        <v>3199789777.7299995</v>
      </c>
      <c r="E52" s="18">
        <f>SUM(E53:E66)</f>
        <v>3320081303.5099993</v>
      </c>
      <c r="F52" s="18">
        <f>SUM(F53:F66)</f>
        <v>903855470.53999996</v>
      </c>
      <c r="G52" s="18">
        <f>SUM(G53:G66)</f>
        <v>1826473082.9100001</v>
      </c>
      <c r="H52" s="18">
        <v>2761586793.3100004</v>
      </c>
    </row>
    <row r="53" spans="1:8" x14ac:dyDescent="0.3">
      <c r="A53" s="10">
        <v>601</v>
      </c>
      <c r="B53" s="11" t="s">
        <v>52</v>
      </c>
      <c r="C53" s="12">
        <v>6409488.0600000005</v>
      </c>
      <c r="D53" s="12">
        <v>6847331.9900000002</v>
      </c>
      <c r="E53" s="12">
        <v>7219889.4099999992</v>
      </c>
      <c r="F53" s="12">
        <v>1910835.27</v>
      </c>
      <c r="G53" s="12">
        <v>3802407.61</v>
      </c>
      <c r="H53" s="12">
        <v>5584123.3499999996</v>
      </c>
    </row>
    <row r="54" spans="1:8" x14ac:dyDescent="0.3">
      <c r="A54" s="10">
        <v>602</v>
      </c>
      <c r="B54" s="11" t="s">
        <v>53</v>
      </c>
      <c r="C54" s="12">
        <v>2438770341.0800004</v>
      </c>
      <c r="D54" s="12">
        <v>2573424404.4699998</v>
      </c>
      <c r="E54" s="12">
        <v>2724595826.6399999</v>
      </c>
      <c r="F54" s="12">
        <v>754530871.58999991</v>
      </c>
      <c r="G54" s="12">
        <v>1529722229.1900001</v>
      </c>
      <c r="H54" s="12">
        <v>2320851132.3900003</v>
      </c>
    </row>
    <row r="55" spans="1:8" x14ac:dyDescent="0.3">
      <c r="A55" s="10">
        <v>603</v>
      </c>
      <c r="B55" s="11" t="s">
        <v>54</v>
      </c>
      <c r="C55" s="12">
        <v>13118313.859999999</v>
      </c>
      <c r="D55" s="12">
        <v>12288498.130000001</v>
      </c>
      <c r="E55" s="12">
        <v>9956837.8100000005</v>
      </c>
      <c r="F55" s="12">
        <v>8736984.0800000001</v>
      </c>
      <c r="G55" s="12">
        <v>9995433.9600000009</v>
      </c>
      <c r="H55" s="12">
        <v>14703245.140000001</v>
      </c>
    </row>
    <row r="56" spans="1:8" x14ac:dyDescent="0.3">
      <c r="A56" s="10">
        <v>604</v>
      </c>
      <c r="B56" s="11" t="s">
        <v>55</v>
      </c>
      <c r="C56" s="12">
        <v>469555144.43000001</v>
      </c>
      <c r="D56" s="12">
        <v>474106856.57999992</v>
      </c>
      <c r="E56" s="12">
        <v>478847201.40999997</v>
      </c>
      <c r="F56" s="12">
        <v>114365624.78</v>
      </c>
      <c r="G56" s="12">
        <v>233108271.17999998</v>
      </c>
      <c r="H56" s="12">
        <v>335722951.44</v>
      </c>
    </row>
    <row r="57" spans="1:8" x14ac:dyDescent="0.3">
      <c r="A57" s="10">
        <v>609</v>
      </c>
      <c r="B57" s="11" t="s">
        <v>56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1:8" x14ac:dyDescent="0.3">
      <c r="A58" s="10">
        <v>641</v>
      </c>
      <c r="B58" s="27" t="s">
        <v>57</v>
      </c>
      <c r="C58" s="12">
        <v>303040.01000000007</v>
      </c>
      <c r="D58" s="12">
        <v>40798.769999999997</v>
      </c>
      <c r="E58" s="12">
        <v>24130.93</v>
      </c>
      <c r="F58" s="12">
        <v>362</v>
      </c>
      <c r="G58" s="12">
        <v>2002.1599999999999</v>
      </c>
      <c r="H58" s="12">
        <v>8535.82</v>
      </c>
    </row>
    <row r="59" spans="1:8" x14ac:dyDescent="0.3">
      <c r="A59" s="10">
        <v>642</v>
      </c>
      <c r="B59" s="27" t="s">
        <v>26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1:8" x14ac:dyDescent="0.3">
      <c r="A60" s="20">
        <v>643</v>
      </c>
      <c r="B60" s="28" t="s">
        <v>58</v>
      </c>
      <c r="C60" s="12">
        <v>0</v>
      </c>
      <c r="D60" s="12">
        <v>7677.94</v>
      </c>
      <c r="E60" s="12">
        <v>11609.700000000003</v>
      </c>
      <c r="F60" s="12">
        <v>405.59</v>
      </c>
      <c r="G60" s="12">
        <v>950.85</v>
      </c>
      <c r="H60" s="12">
        <v>1375.92</v>
      </c>
    </row>
    <row r="61" spans="1:8" x14ac:dyDescent="0.3">
      <c r="A61" s="10">
        <v>644</v>
      </c>
      <c r="B61" s="28" t="s">
        <v>59</v>
      </c>
      <c r="C61" s="12">
        <v>9592582.2800000012</v>
      </c>
      <c r="D61" s="12">
        <v>11134234.439999999</v>
      </c>
      <c r="E61" s="12">
        <v>11283382.390000001</v>
      </c>
      <c r="F61" s="12">
        <v>2611825.87</v>
      </c>
      <c r="G61" s="12">
        <v>5841564.0199999996</v>
      </c>
      <c r="H61" s="12">
        <v>8283020.1799999997</v>
      </c>
    </row>
    <row r="62" spans="1:8" x14ac:dyDescent="0.3">
      <c r="A62" s="20">
        <v>645</v>
      </c>
      <c r="B62" s="28" t="s">
        <v>60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 x14ac:dyDescent="0.3">
      <c r="A63" s="10">
        <v>646</v>
      </c>
      <c r="B63" s="28" t="s">
        <v>61</v>
      </c>
      <c r="C63" s="12">
        <v>30117.32</v>
      </c>
      <c r="D63" s="12">
        <v>276414.46000000002</v>
      </c>
      <c r="E63" s="12">
        <v>5192.1100000000006</v>
      </c>
      <c r="F63" s="12">
        <v>0</v>
      </c>
      <c r="G63" s="12">
        <v>1765.72</v>
      </c>
      <c r="H63" s="12">
        <v>5837.6</v>
      </c>
    </row>
    <row r="64" spans="1:8" x14ac:dyDescent="0.3">
      <c r="A64" s="20">
        <v>647</v>
      </c>
      <c r="B64" s="28" t="s">
        <v>62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</row>
    <row r="65" spans="1:8" x14ac:dyDescent="0.3">
      <c r="A65" s="10">
        <v>648</v>
      </c>
      <c r="B65" s="28" t="s">
        <v>63</v>
      </c>
      <c r="C65" s="12">
        <v>49456155.119999997</v>
      </c>
      <c r="D65" s="12">
        <v>54045594.520000011</v>
      </c>
      <c r="E65" s="12">
        <v>53731135.289999999</v>
      </c>
      <c r="F65" s="12">
        <v>11969534.65</v>
      </c>
      <c r="G65" s="12">
        <v>25373070.310000002</v>
      </c>
      <c r="H65" s="12">
        <v>45591508.759999998</v>
      </c>
    </row>
    <row r="66" spans="1:8" x14ac:dyDescent="0.3">
      <c r="A66" s="20">
        <v>649</v>
      </c>
      <c r="B66" s="28" t="s">
        <v>64</v>
      </c>
      <c r="C66" s="12">
        <v>61441249.010000005</v>
      </c>
      <c r="D66" s="12">
        <v>67617966.430000007</v>
      </c>
      <c r="E66" s="12">
        <v>34406097.819999993</v>
      </c>
      <c r="F66" s="12">
        <v>9729026.7100000009</v>
      </c>
      <c r="G66" s="12">
        <v>18625387.91</v>
      </c>
      <c r="H66" s="12">
        <v>30835062.710000001</v>
      </c>
    </row>
    <row r="67" spans="1:8" x14ac:dyDescent="0.3">
      <c r="A67" s="10"/>
      <c r="B67" s="29" t="s">
        <v>65</v>
      </c>
      <c r="C67" s="18">
        <f>SUM(C68:C72)</f>
        <v>1519176.93</v>
      </c>
      <c r="D67" s="18">
        <f>SUM(D68:D72)</f>
        <v>540067.72</v>
      </c>
      <c r="E67" s="18">
        <f>SUM(E68:E72)</f>
        <v>1720014.42</v>
      </c>
      <c r="F67" s="18">
        <f>SUM(F68:F72)</f>
        <v>9657.91</v>
      </c>
      <c r="G67" s="18">
        <f>SUM(G68:G72)</f>
        <v>33327.81</v>
      </c>
      <c r="H67" s="18">
        <v>92649.25</v>
      </c>
    </row>
    <row r="68" spans="1:8" x14ac:dyDescent="0.3">
      <c r="A68" s="10">
        <v>661</v>
      </c>
      <c r="B68" s="28" t="s">
        <v>66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</row>
    <row r="69" spans="1:8" x14ac:dyDescent="0.3">
      <c r="A69" s="20">
        <v>662</v>
      </c>
      <c r="B69" s="28" t="s">
        <v>42</v>
      </c>
      <c r="C69" s="12">
        <v>127700.45</v>
      </c>
      <c r="D69" s="12">
        <v>481445.2</v>
      </c>
      <c r="E69" s="12">
        <v>-322.94</v>
      </c>
      <c r="F69" s="12">
        <v>1.84</v>
      </c>
      <c r="G69" s="12">
        <v>0</v>
      </c>
      <c r="H69" s="12">
        <v>0</v>
      </c>
    </row>
    <row r="70" spans="1:8" x14ac:dyDescent="0.3">
      <c r="A70" s="10">
        <v>663</v>
      </c>
      <c r="B70" s="27" t="s">
        <v>67</v>
      </c>
      <c r="C70" s="12">
        <v>1391476.48</v>
      </c>
      <c r="D70" s="12">
        <v>57763.01</v>
      </c>
      <c r="E70" s="12">
        <v>1683893.3599999999</v>
      </c>
      <c r="F70" s="12">
        <v>9656.07</v>
      </c>
      <c r="G70" s="12">
        <v>33327.81</v>
      </c>
      <c r="H70" s="12">
        <v>92649.25</v>
      </c>
    </row>
    <row r="71" spans="1:8" x14ac:dyDescent="0.3">
      <c r="A71" s="10">
        <v>664</v>
      </c>
      <c r="B71" s="27" t="s">
        <v>68</v>
      </c>
      <c r="C71" s="12">
        <v>0</v>
      </c>
      <c r="D71" s="12">
        <v>859.51</v>
      </c>
      <c r="E71" s="12">
        <v>36444</v>
      </c>
      <c r="F71" s="12">
        <v>0</v>
      </c>
      <c r="G71" s="12">
        <v>0</v>
      </c>
      <c r="H71" s="12">
        <v>0</v>
      </c>
    </row>
    <row r="72" spans="1:8" x14ac:dyDescent="0.3">
      <c r="A72" s="10">
        <v>669</v>
      </c>
      <c r="B72" s="27" t="s">
        <v>69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</row>
    <row r="73" spans="1:8" x14ac:dyDescent="0.3">
      <c r="A73" s="10"/>
      <c r="B73" s="17" t="s">
        <v>70</v>
      </c>
      <c r="C73" s="18">
        <f>SUM(C74:C75)</f>
        <v>689487375.46000004</v>
      </c>
      <c r="D73" s="18">
        <f>D74+D75</f>
        <v>469162170.40999997</v>
      </c>
      <c r="E73" s="18">
        <f>E74+E75</f>
        <v>502170876.20000005</v>
      </c>
      <c r="F73" s="18">
        <f>F74+F75</f>
        <v>107487571.63000001</v>
      </c>
      <c r="G73" s="18">
        <f>G74+G75</f>
        <v>229794646.32999998</v>
      </c>
      <c r="H73" s="18">
        <v>347401617.73999995</v>
      </c>
    </row>
    <row r="74" spans="1:8" x14ac:dyDescent="0.3">
      <c r="A74" s="10">
        <v>671</v>
      </c>
      <c r="B74" s="11" t="s">
        <v>71</v>
      </c>
      <c r="C74" s="12">
        <v>689487375.46000004</v>
      </c>
      <c r="D74" s="12">
        <v>469162170.40999997</v>
      </c>
      <c r="E74" s="12">
        <v>502170876.20000005</v>
      </c>
      <c r="F74" s="12">
        <v>107487571.63000001</v>
      </c>
      <c r="G74" s="12">
        <v>229794646.32999998</v>
      </c>
      <c r="H74" s="12">
        <v>347401617.73999995</v>
      </c>
    </row>
    <row r="75" spans="1:8" x14ac:dyDescent="0.3">
      <c r="A75" s="10">
        <v>672</v>
      </c>
      <c r="B75" s="11" t="s">
        <v>72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</row>
    <row r="76" spans="1:8" x14ac:dyDescent="0.3">
      <c r="A76" s="30"/>
      <c r="B76" s="31" t="s">
        <v>73</v>
      </c>
      <c r="C76" s="32">
        <f>SUM(C51,-C3)</f>
        <v>-96087604.289999962</v>
      </c>
      <c r="D76" s="32">
        <f>D51-D3</f>
        <v>-231394666.30000114</v>
      </c>
      <c r="E76" s="32">
        <f>E51-E3</f>
        <v>-333047313.58000088</v>
      </c>
      <c r="F76" s="32">
        <f>F51-F3</f>
        <v>-42641555.480000019</v>
      </c>
      <c r="G76" s="32">
        <f>G51-G3</f>
        <v>-55352763.499999762</v>
      </c>
      <c r="H76" s="32">
        <v>-69856967.550000191</v>
      </c>
    </row>
    <row r="77" spans="1:8" x14ac:dyDescent="0.3">
      <c r="A77" s="10">
        <v>591</v>
      </c>
      <c r="B77" s="27" t="s">
        <v>74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</row>
    <row r="78" spans="1:8" x14ac:dyDescent="0.3">
      <c r="A78" s="10">
        <v>595</v>
      </c>
      <c r="B78" s="27" t="s">
        <v>75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</row>
    <row r="79" spans="1:8" ht="15" thickBot="1" x14ac:dyDescent="0.35">
      <c r="A79" s="33"/>
      <c r="B79" s="34" t="s">
        <v>76</v>
      </c>
      <c r="C79" s="35">
        <f>C76-C77-C78</f>
        <v>-96087604.289999962</v>
      </c>
      <c r="D79" s="35">
        <v>-231394666.30000114</v>
      </c>
      <c r="E79" s="35">
        <v>-333047313.57999969</v>
      </c>
      <c r="F79" s="35">
        <v>-42641555.480000019</v>
      </c>
      <c r="G79" s="35">
        <v>-55352763.499999762</v>
      </c>
      <c r="H79" s="35">
        <v>-69856967.550000191</v>
      </c>
    </row>
    <row r="82" spans="1:1" x14ac:dyDescent="0.3">
      <c r="A82" s="98" t="s">
        <v>462</v>
      </c>
    </row>
    <row r="83" spans="1:1" x14ac:dyDescent="0.3">
      <c r="A83" s="98" t="s">
        <v>463</v>
      </c>
    </row>
    <row r="84" spans="1:1" x14ac:dyDescent="0.3">
      <c r="A84" s="98" t="s">
        <v>287</v>
      </c>
    </row>
  </sheetData>
  <sheetProtection password="CC6F" sheet="1" objects="1" scenarios="1"/>
  <protectedRanges>
    <protectedRange sqref="E44:E47 E49:E50 E69:E72 E74:E75 E53:E66 E5:E41 E77:E79" name="Oblast3_3"/>
    <protectedRange sqref="C44:C47 C49:C50 C77:C79 C74:C75 C53:C66 C5:C41 C69:C72" name="Oblast3_3_1"/>
  </protectedRange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statistika souhrn</vt:lpstr>
      <vt:lpstr>1-9_2018</vt:lpstr>
      <vt:lpstr>1-6_2018</vt:lpstr>
      <vt:lpstr>1-3_2018</vt:lpstr>
      <vt:lpstr>2017</vt:lpstr>
      <vt:lpstr>2016</vt:lpstr>
      <vt:lpstr>2015</vt:lpstr>
      <vt:lpstr>Rozvaha</vt:lpstr>
      <vt:lpstr>Výsledovka</vt:lpstr>
      <vt:lpstr>Pohledávky, Závazky</vt:lpstr>
      <vt:lpstr>Pohledávky, Závazky dle ODÚ</vt:lpstr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geierova.marketa</dc:creator>
  <cp:lastModifiedBy>blujova</cp:lastModifiedBy>
  <dcterms:created xsi:type="dcterms:W3CDTF">2018-03-05T07:00:40Z</dcterms:created>
  <dcterms:modified xsi:type="dcterms:W3CDTF">2018-12-06T11:38:58Z</dcterms:modified>
</cp:coreProperties>
</file>